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PLANEACIÓN/Respaldo/Planeación 2025/PP 2025/PP 2024/PP 4o_Trim_2024 UUPP/"/>
    </mc:Choice>
  </mc:AlternateContent>
  <xr:revisionPtr revIDLastSave="0" documentId="13_ncr:1_{0002FB65-1EE5-1E4E-9740-E88CB7EAB8F6}" xr6:coauthVersionLast="47" xr6:coauthVersionMax="47" xr10:uidLastSave="{00000000-0000-0000-0000-000000000000}"/>
  <bookViews>
    <workbookView xWindow="9600" yWindow="500" windowWidth="28800" windowHeight="19880" xr2:uid="{00000000-000D-0000-FFFF-FFFF00000000}"/>
  </bookViews>
  <sheets>
    <sheet name="2024" sheetId="7" r:id="rId1"/>
    <sheet name="Hoja1" sheetId="5" state="hidden" r:id="rId2"/>
  </sheets>
  <definedNames>
    <definedName name="_xlnm.Print_Area" localSheetId="0">'2024'!$A$1:$N$91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7" l="1"/>
  <c r="Q18" i="7"/>
  <c r="G7" i="7"/>
  <c r="G91" i="7"/>
  <c r="O90" i="7"/>
  <c r="O89" i="7"/>
  <c r="O88" i="7"/>
  <c r="O87" i="7"/>
  <c r="O86" i="7"/>
  <c r="O85" i="7"/>
  <c r="O84" i="7"/>
  <c r="O83" i="7"/>
  <c r="O81" i="7"/>
  <c r="O80" i="7"/>
  <c r="O79" i="7"/>
  <c r="O78" i="7"/>
  <c r="O77" i="7"/>
  <c r="O76" i="7"/>
  <c r="O75" i="7"/>
  <c r="O74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5" i="7"/>
  <c r="G63" i="7"/>
  <c r="H59" i="7"/>
  <c r="G59" i="7"/>
  <c r="H55" i="7"/>
  <c r="G55" i="7"/>
  <c r="E66" i="7" l="1"/>
  <c r="E65" i="7"/>
  <c r="E64" i="7"/>
  <c r="E7" i="7"/>
  <c r="E8" i="7"/>
  <c r="E10" i="7"/>
  <c r="O10" i="7" s="1"/>
  <c r="E11" i="7"/>
  <c r="O11" i="7" s="1"/>
  <c r="E12" i="7"/>
  <c r="E6" i="7"/>
  <c r="E15" i="7"/>
  <c r="I16" i="7"/>
  <c r="I18" i="7"/>
  <c r="I19" i="7"/>
  <c r="I20" i="7"/>
  <c r="C5" i="7"/>
  <c r="C55" i="7"/>
  <c r="G5" i="7"/>
  <c r="K7" i="7"/>
  <c r="L7" i="7"/>
  <c r="M7" i="7"/>
  <c r="K8" i="7"/>
  <c r="L8" i="7"/>
  <c r="M8" i="7"/>
  <c r="K10" i="7"/>
  <c r="L10" i="7"/>
  <c r="M10" i="7"/>
  <c r="K11" i="7"/>
  <c r="L11" i="7"/>
  <c r="M11" i="7"/>
  <c r="K12" i="7"/>
  <c r="L12" i="7"/>
  <c r="M12" i="7"/>
  <c r="K14" i="7"/>
  <c r="L14" i="7"/>
  <c r="M14" i="7"/>
  <c r="K15" i="7"/>
  <c r="L15" i="7"/>
  <c r="M15" i="7"/>
  <c r="K16" i="7"/>
  <c r="L16" i="7"/>
  <c r="M16" i="7"/>
  <c r="K18" i="7"/>
  <c r="L18" i="7"/>
  <c r="M18" i="7"/>
  <c r="K19" i="7"/>
  <c r="L19" i="7"/>
  <c r="M19" i="7"/>
  <c r="K20" i="7"/>
  <c r="L20" i="7"/>
  <c r="M20" i="7"/>
  <c r="H7" i="7"/>
  <c r="I7" i="7"/>
  <c r="G8" i="7"/>
  <c r="H8" i="7"/>
  <c r="I8" i="7"/>
  <c r="G10" i="7"/>
  <c r="H10" i="7"/>
  <c r="I10" i="7"/>
  <c r="G11" i="7"/>
  <c r="H11" i="7"/>
  <c r="I11" i="7"/>
  <c r="G12" i="7"/>
  <c r="H12" i="7"/>
  <c r="I12" i="7"/>
  <c r="G14" i="7"/>
  <c r="H14" i="7"/>
  <c r="I14" i="7"/>
  <c r="G15" i="7"/>
  <c r="H15" i="7"/>
  <c r="I15" i="7"/>
  <c r="G16" i="7"/>
  <c r="H16" i="7"/>
  <c r="G18" i="7"/>
  <c r="H18" i="7"/>
  <c r="G19" i="7"/>
  <c r="H19" i="7"/>
  <c r="G20" i="7"/>
  <c r="H20" i="7"/>
  <c r="E14" i="7"/>
  <c r="O14" i="7" s="1"/>
  <c r="E16" i="7"/>
  <c r="O16" i="7" s="1"/>
  <c r="E20" i="7"/>
  <c r="D20" i="7"/>
  <c r="D19" i="7"/>
  <c r="D18" i="7"/>
  <c r="D16" i="7"/>
  <c r="D15" i="7"/>
  <c r="D14" i="7"/>
  <c r="D12" i="7"/>
  <c r="D11" i="7"/>
  <c r="D10" i="7"/>
  <c r="D8" i="7"/>
  <c r="D7" i="7"/>
  <c r="C20" i="7"/>
  <c r="C19" i="7"/>
  <c r="C18" i="7"/>
  <c r="C16" i="7"/>
  <c r="C15" i="7"/>
  <c r="C14" i="7"/>
  <c r="C12" i="7"/>
  <c r="C11" i="7"/>
  <c r="C10" i="7"/>
  <c r="L44" i="7"/>
  <c r="M90" i="7"/>
  <c r="L90" i="7"/>
  <c r="K90" i="7"/>
  <c r="I90" i="7"/>
  <c r="H90" i="7"/>
  <c r="G90" i="7"/>
  <c r="E90" i="7"/>
  <c r="D90" i="7"/>
  <c r="C90" i="7"/>
  <c r="M86" i="7"/>
  <c r="L86" i="7"/>
  <c r="K86" i="7"/>
  <c r="H86" i="7"/>
  <c r="G86" i="7"/>
  <c r="E86" i="7"/>
  <c r="D86" i="7"/>
  <c r="C86" i="7"/>
  <c r="I86" i="7"/>
  <c r="M82" i="7"/>
  <c r="L82" i="7"/>
  <c r="K82" i="7"/>
  <c r="I82" i="7"/>
  <c r="H82" i="7"/>
  <c r="G82" i="7"/>
  <c r="E82" i="7"/>
  <c r="O82" i="7" s="1"/>
  <c r="D82" i="7"/>
  <c r="C82" i="7"/>
  <c r="M78" i="7"/>
  <c r="K78" i="7"/>
  <c r="I78" i="7"/>
  <c r="H78" i="7"/>
  <c r="H91" i="7" s="1"/>
  <c r="G78" i="7"/>
  <c r="E78" i="7"/>
  <c r="C78" i="7"/>
  <c r="M67" i="7"/>
  <c r="L67" i="7"/>
  <c r="K67" i="7"/>
  <c r="I67" i="7"/>
  <c r="H67" i="7"/>
  <c r="G67" i="7"/>
  <c r="D67" i="7"/>
  <c r="C67" i="7"/>
  <c r="M63" i="7"/>
  <c r="L63" i="7"/>
  <c r="K63" i="7"/>
  <c r="I63" i="7"/>
  <c r="H63" i="7"/>
  <c r="E63" i="7"/>
  <c r="D63" i="7"/>
  <c r="C63" i="7"/>
  <c r="M59" i="7"/>
  <c r="L59" i="7"/>
  <c r="K59" i="7"/>
  <c r="I59" i="7"/>
  <c r="E59" i="7"/>
  <c r="D59" i="7"/>
  <c r="C59" i="7"/>
  <c r="M55" i="7"/>
  <c r="L55" i="7"/>
  <c r="K55" i="7"/>
  <c r="I55" i="7"/>
  <c r="E55" i="7"/>
  <c r="D55" i="7"/>
  <c r="M44" i="7"/>
  <c r="K44" i="7"/>
  <c r="I44" i="7"/>
  <c r="H44" i="7"/>
  <c r="G44" i="7"/>
  <c r="E44" i="7"/>
  <c r="D44" i="7"/>
  <c r="C44" i="7"/>
  <c r="M40" i="7"/>
  <c r="L40" i="7"/>
  <c r="K40" i="7"/>
  <c r="I40" i="7"/>
  <c r="H40" i="7"/>
  <c r="G40" i="7"/>
  <c r="E40" i="7"/>
  <c r="D40" i="7"/>
  <c r="C40" i="7"/>
  <c r="M36" i="7"/>
  <c r="L36" i="7"/>
  <c r="K36" i="7"/>
  <c r="I36" i="7"/>
  <c r="H36" i="7"/>
  <c r="G36" i="7"/>
  <c r="E36" i="7"/>
  <c r="D36" i="7"/>
  <c r="C36" i="7"/>
  <c r="M32" i="7"/>
  <c r="L32" i="7"/>
  <c r="L9" i="7" s="1"/>
  <c r="K32" i="7"/>
  <c r="K9" i="7" s="1"/>
  <c r="I32" i="7"/>
  <c r="H32" i="7"/>
  <c r="H9" i="7" s="1"/>
  <c r="G32" i="7"/>
  <c r="E32" i="7"/>
  <c r="D32" i="7"/>
  <c r="C32" i="7"/>
  <c r="C8" i="7"/>
  <c r="C7" i="7"/>
  <c r="M6" i="7"/>
  <c r="L6" i="7"/>
  <c r="K6" i="7"/>
  <c r="I6" i="7"/>
  <c r="H6" i="7"/>
  <c r="G6" i="7"/>
  <c r="D6" i="7"/>
  <c r="C6" i="7"/>
  <c r="K5" i="7"/>
  <c r="B16" i="5"/>
  <c r="D14" i="5"/>
  <c r="D13" i="5"/>
  <c r="D12" i="5"/>
  <c r="D11" i="5"/>
  <c r="B8" i="5"/>
  <c r="O12" i="7" l="1"/>
  <c r="O7" i="7"/>
  <c r="E18" i="7"/>
  <c r="O18" i="7" s="1"/>
  <c r="O8" i="7"/>
  <c r="O15" i="7"/>
  <c r="O20" i="7"/>
  <c r="O6" i="7"/>
  <c r="H21" i="7"/>
  <c r="E67" i="7"/>
  <c r="L68" i="7"/>
  <c r="C91" i="7"/>
  <c r="E19" i="7"/>
  <c r="O19" i="7" s="1"/>
  <c r="K13" i="7"/>
  <c r="M9" i="7"/>
  <c r="K17" i="7"/>
  <c r="K68" i="7"/>
  <c r="D9" i="7"/>
  <c r="I21" i="7"/>
  <c r="E21" i="7"/>
  <c r="O21" i="7" s="1"/>
  <c r="G13" i="7"/>
  <c r="E17" i="7"/>
  <c r="O17" i="7" s="1"/>
  <c r="C68" i="7"/>
  <c r="D13" i="7"/>
  <c r="I9" i="7"/>
  <c r="H45" i="7"/>
  <c r="G45" i="7"/>
  <c r="C21" i="7"/>
  <c r="G68" i="7"/>
  <c r="M68" i="7"/>
  <c r="D68" i="7"/>
  <c r="C13" i="7"/>
  <c r="E91" i="7"/>
  <c r="O91" i="7" s="1"/>
  <c r="L17" i="7"/>
  <c r="K91" i="7"/>
  <c r="M91" i="7"/>
  <c r="E68" i="7"/>
  <c r="G9" i="7"/>
  <c r="I17" i="7"/>
  <c r="L45" i="7"/>
  <c r="E45" i="7"/>
  <c r="L21" i="7"/>
  <c r="K45" i="7"/>
  <c r="E9" i="7"/>
  <c r="O9" i="7" s="1"/>
  <c r="D45" i="7"/>
  <c r="C17" i="7"/>
  <c r="M17" i="7"/>
  <c r="M21" i="7"/>
  <c r="H17" i="7"/>
  <c r="D21" i="7"/>
  <c r="C9" i="7"/>
  <c r="I68" i="7"/>
  <c r="G21" i="7"/>
  <c r="D91" i="7"/>
  <c r="I91" i="7"/>
  <c r="L91" i="7"/>
  <c r="M45" i="7"/>
  <c r="C45" i="7"/>
  <c r="D17" i="7"/>
  <c r="G17" i="7"/>
  <c r="L13" i="7"/>
  <c r="I45" i="7"/>
  <c r="H13" i="7"/>
  <c r="H68" i="7"/>
  <c r="M13" i="7"/>
  <c r="K21" i="7"/>
  <c r="E13" i="7"/>
  <c r="I13" i="7"/>
  <c r="O13" i="7" l="1"/>
  <c r="D22" i="7"/>
  <c r="K22" i="7"/>
  <c r="M22" i="7"/>
  <c r="H22" i="7"/>
  <c r="C22" i="7"/>
  <c r="G22" i="7"/>
  <c r="E22" i="7"/>
  <c r="I22" i="7"/>
  <c r="L2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Mgmp</author>
  </authors>
  <commentList>
    <comment ref="O12" authorId="0" shapeId="0" xr:uid="{E4CB1387-B2E2-6C4C-A99D-1ADEEB0BA6B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Primera diferencia por error de captura UPMP
</t>
        </r>
      </text>
    </comment>
    <comment ref="M45" authorId="1" shapeId="0" xr:uid="{00000000-0006-0000-0000-000001000000}">
      <text>
        <r>
          <rPr>
            <b/>
            <sz val="9"/>
            <color rgb="FF000000"/>
            <rFont val="Tahoma"/>
            <family val="2"/>
          </rPr>
          <t xml:space="preserve">UPAM:
</t>
        </r>
        <r>
          <rPr>
            <b/>
            <sz val="9"/>
            <color rgb="FF000000"/>
            <rFont val="Tahoma"/>
            <family val="2"/>
          </rPr>
          <t>La diferencia de $19,261.41 corresponde a intereses recibidos por la SPYF</t>
        </r>
      </text>
    </comment>
    <comment ref="E81" authorId="0" shapeId="0" xr:uid="{418E0446-64C0-8B4D-BD69-A6FA29DA19E6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Primer error,se reporto con 5,533.72 y el dato correcto son 55,333.72
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DIFERENCIA= 49800
</t>
        </r>
      </text>
    </comment>
  </commentList>
</comments>
</file>

<file path=xl/sharedStrings.xml><?xml version="1.0" encoding="utf-8"?>
<sst xmlns="http://schemas.openxmlformats.org/spreadsheetml/2006/main" count="157" uniqueCount="42">
  <si>
    <t>MES</t>
  </si>
  <si>
    <t xml:space="preserve">AMPLIACIONES </t>
  </si>
  <si>
    <t xml:space="preserve">REDUCCIONES </t>
  </si>
  <si>
    <t>DEVENGADO</t>
  </si>
  <si>
    <t>ENERO</t>
  </si>
  <si>
    <t>FEBRERO</t>
  </si>
  <si>
    <t>MARZO</t>
  </si>
  <si>
    <t>ABRIL</t>
  </si>
  <si>
    <t>MAYO</t>
  </si>
  <si>
    <t>JUNIO</t>
  </si>
  <si>
    <t>TOTAL</t>
  </si>
  <si>
    <t>1er trimestre</t>
  </si>
  <si>
    <t>2o trimestre</t>
  </si>
  <si>
    <t>3er trimestre</t>
  </si>
  <si>
    <t>JULIO</t>
  </si>
  <si>
    <t>AGOSTO</t>
  </si>
  <si>
    <t>SEPTIEMBRE</t>
  </si>
  <si>
    <t>SUBSIDIO FEDERAL</t>
  </si>
  <si>
    <t>SUBSIDIO ESTATAL</t>
  </si>
  <si>
    <t>INGRESOS PROPIOS</t>
  </si>
  <si>
    <t>OTROS</t>
  </si>
  <si>
    <t>DOCENCIA</t>
  </si>
  <si>
    <t>INVESTIGACION</t>
  </si>
  <si>
    <t>EXTENCION</t>
  </si>
  <si>
    <t>ADMINISTRACION</t>
  </si>
  <si>
    <t>ESTADISTICA DE EDUCACION SUPERIOR</t>
  </si>
  <si>
    <t>IV. FINANZAS (2015)</t>
  </si>
  <si>
    <t>4to trimestre</t>
  </si>
  <si>
    <t>OCTUBRE</t>
  </si>
  <si>
    <t>NOVIEMBRE</t>
  </si>
  <si>
    <t>DICIEMBRE</t>
  </si>
  <si>
    <t>ORIGINAL AUTORIZADO</t>
  </si>
  <si>
    <t>UNIVERSIDAD POLITÉCNICA DE AMOZOC</t>
  </si>
  <si>
    <t>ESTATAL 6000</t>
  </si>
  <si>
    <t>CAPTACIÓN DE DERECHOS 7000</t>
  </si>
  <si>
    <t>FEDERAL 5000</t>
  </si>
  <si>
    <t>JUSTIFICACIÓN</t>
  </si>
  <si>
    <t>UNIVERSIDAD POLITÉCNICA DE PUEBLA</t>
  </si>
  <si>
    <t>UNIVERSIDAD POLITÉCNICA METROPOLITANA DE PUEBLA</t>
  </si>
  <si>
    <t>MOVIMIENTOS PRESUPUESTALES DEL EJERCICIO FISCAL 2023</t>
  </si>
  <si>
    <t>MOVIMIENTOS PRESUPUESTALES DEL EJERCICIO FISCAL 2024</t>
  </si>
  <si>
    <t>PROGRAMA E023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</si>
</sst>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_-;\-* #,##0.00_-;_-* &quot;-&quot;??_-;_-@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entury Gothic"/>
      <family val="2"/>
    </font>
    <font>
      <sz val="12"/>
      <color theme="0"/>
      <name val="Century Gothic"/>
      <family val="2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11"/>
      <color rgb="FF000000"/>
      <name val="&quot;Century Gothic&quot;"/>
    </font>
    <font>
      <sz val="11"/>
      <name val="Calibri"/>
      <family val="2"/>
      <scheme val="minor"/>
    </font>
    <font>
      <sz val="11"/>
      <color rgb="FF000000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9"/>
      <color rgb="FF000000"/>
      <name val="Tahom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0"/>
    <xf numFmtId="43" fontId="2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43" fontId="0" fillId="0" borderId="0" xfId="0" applyNumberFormat="1"/>
    <xf numFmtId="0" fontId="1" fillId="0" borderId="0" xfId="0" applyFont="1" applyAlignment="1">
      <alignment horizontal="center"/>
    </xf>
    <xf numFmtId="9" fontId="0" fillId="0" borderId="0" xfId="2" applyFont="1"/>
    <xf numFmtId="164" fontId="0" fillId="0" borderId="0" xfId="1" applyNumberFormat="1" applyFont="1"/>
    <xf numFmtId="164" fontId="1" fillId="0" borderId="0" xfId="1" applyNumberFormat="1" applyFont="1" applyAlignment="1">
      <alignment horizontal="center"/>
    </xf>
    <xf numFmtId="0" fontId="6" fillId="7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8" fillId="6" borderId="1" xfId="0" applyFont="1" applyFill="1" applyBorder="1"/>
    <xf numFmtId="43" fontId="8" fillId="0" borderId="1" xfId="0" applyNumberFormat="1" applyFont="1" applyBorder="1"/>
    <xf numFmtId="0" fontId="8" fillId="5" borderId="1" xfId="0" applyFont="1" applyFill="1" applyBorder="1"/>
    <xf numFmtId="43" fontId="8" fillId="5" borderId="1" xfId="0" applyNumberFormat="1" applyFont="1" applyFill="1" applyBorder="1"/>
    <xf numFmtId="0" fontId="9" fillId="5" borderId="1" xfId="0" applyFont="1" applyFill="1" applyBorder="1"/>
    <xf numFmtId="16" fontId="8" fillId="6" borderId="1" xfId="0" applyNumberFormat="1" applyFont="1" applyFill="1" applyBorder="1"/>
    <xf numFmtId="0" fontId="8" fillId="0" borderId="0" xfId="0" applyFont="1"/>
    <xf numFmtId="43" fontId="8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/>
    </xf>
    <xf numFmtId="0" fontId="1" fillId="0" borderId="0" xfId="0" applyFont="1"/>
    <xf numFmtId="43" fontId="0" fillId="0" borderId="1" xfId="0" applyNumberFormat="1" applyBorder="1"/>
    <xf numFmtId="165" fontId="11" fillId="0" borderId="8" xfId="0" applyNumberFormat="1" applyFont="1" applyBorder="1"/>
    <xf numFmtId="43" fontId="1" fillId="0" borderId="0" xfId="0" applyNumberFormat="1" applyFont="1"/>
    <xf numFmtId="165" fontId="8" fillId="0" borderId="8" xfId="0" applyNumberFormat="1" applyFont="1" applyBorder="1"/>
    <xf numFmtId="0" fontId="8" fillId="0" borderId="1" xfId="0" applyFont="1" applyBorder="1"/>
    <xf numFmtId="0" fontId="12" fillId="0" borderId="0" xfId="0" applyFont="1"/>
    <xf numFmtId="0" fontId="9" fillId="0" borderId="1" xfId="0" applyFont="1" applyBorder="1"/>
    <xf numFmtId="0" fontId="10" fillId="0" borderId="1" xfId="0" applyFont="1" applyBorder="1"/>
    <xf numFmtId="43" fontId="6" fillId="0" borderId="1" xfId="0" applyNumberFormat="1" applyFont="1" applyBorder="1"/>
    <xf numFmtId="43" fontId="6" fillId="5" borderId="1" xfId="0" applyNumberFormat="1" applyFont="1" applyFill="1" applyBorder="1"/>
    <xf numFmtId="43" fontId="9" fillId="0" borderId="1" xfId="0" applyNumberFormat="1" applyFont="1" applyBorder="1"/>
    <xf numFmtId="16" fontId="8" fillId="0" borderId="1" xfId="0" applyNumberFormat="1" applyFont="1" applyBorder="1"/>
    <xf numFmtId="165" fontId="13" fillId="0" borderId="8" xfId="0" applyNumberFormat="1" applyFont="1" applyBorder="1"/>
    <xf numFmtId="165" fontId="13" fillId="0" borderId="10" xfId="0" applyNumberFormat="1" applyFont="1" applyBorder="1"/>
    <xf numFmtId="165" fontId="13" fillId="0" borderId="9" xfId="0" applyNumberFormat="1" applyFont="1" applyBorder="1"/>
    <xf numFmtId="165" fontId="13" fillId="0" borderId="11" xfId="0" applyNumberFormat="1" applyFont="1" applyBorder="1"/>
    <xf numFmtId="165" fontId="11" fillId="0" borderId="10" xfId="0" applyNumberFormat="1" applyFont="1" applyBorder="1"/>
    <xf numFmtId="165" fontId="15" fillId="0" borderId="8" xfId="0" applyNumberFormat="1" applyFont="1" applyBorder="1"/>
    <xf numFmtId="165" fontId="13" fillId="11" borderId="10" xfId="0" applyNumberFormat="1" applyFont="1" applyFill="1" applyBorder="1"/>
    <xf numFmtId="43" fontId="0" fillId="0" borderId="0" xfId="0" applyNumberFormat="1" applyAlignment="1">
      <alignment vertical="center" wrapText="1"/>
    </xf>
    <xf numFmtId="43" fontId="0" fillId="11" borderId="0" xfId="0" applyNumberFormat="1" applyFill="1"/>
    <xf numFmtId="43" fontId="0" fillId="12" borderId="0" xfId="0" applyNumberFormat="1" applyFill="1"/>
    <xf numFmtId="43" fontId="8" fillId="11" borderId="1" xfId="0" applyNumberFormat="1" applyFont="1" applyFill="1" applyBorder="1"/>
    <xf numFmtId="43" fontId="8" fillId="12" borderId="1" xfId="0" applyNumberFormat="1" applyFont="1" applyFill="1" applyBorder="1"/>
    <xf numFmtId="43" fontId="8" fillId="9" borderId="5" xfId="0" applyNumberFormat="1" applyFont="1" applyFill="1" applyBorder="1" applyAlignment="1">
      <alignment horizontal="center"/>
    </xf>
    <xf numFmtId="43" fontId="8" fillId="9" borderId="6" xfId="0" applyNumberFormat="1" applyFont="1" applyFill="1" applyBorder="1" applyAlignment="1">
      <alignment horizontal="center"/>
    </xf>
    <xf numFmtId="43" fontId="8" fillId="9" borderId="7" xfId="0" applyNumberFormat="1" applyFont="1" applyFill="1" applyBorder="1" applyAlignment="1">
      <alignment horizontal="center"/>
    </xf>
    <xf numFmtId="43" fontId="8" fillId="11" borderId="2" xfId="0" applyNumberFormat="1" applyFont="1" applyFill="1" applyBorder="1" applyAlignment="1">
      <alignment horizontal="center" vertical="center"/>
    </xf>
    <xf numFmtId="43" fontId="8" fillId="11" borderId="3" xfId="0" applyNumberFormat="1" applyFont="1" applyFill="1" applyBorder="1" applyAlignment="1">
      <alignment horizontal="center" vertical="center"/>
    </xf>
    <xf numFmtId="43" fontId="8" fillId="11" borderId="4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1" fontId="5" fillId="8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3" fillId="10" borderId="4" xfId="0" applyFont="1" applyFill="1" applyBorder="1" applyAlignment="1">
      <alignment horizontal="center"/>
    </xf>
    <xf numFmtId="165" fontId="11" fillId="9" borderId="12" xfId="0" applyNumberFormat="1" applyFont="1" applyFill="1" applyBorder="1" applyAlignment="1">
      <alignment horizontal="center"/>
    </xf>
    <xf numFmtId="165" fontId="11" fillId="9" borderId="0" xfId="0" applyNumberFormat="1" applyFont="1" applyFill="1" applyAlignment="1">
      <alignment horizontal="center"/>
    </xf>
    <xf numFmtId="165" fontId="11" fillId="9" borderId="13" xfId="0" applyNumberFormat="1" applyFont="1" applyFill="1" applyBorder="1" applyAlignment="1">
      <alignment horizontal="center"/>
    </xf>
    <xf numFmtId="165" fontId="11" fillId="9" borderId="14" xfId="0" applyNumberFormat="1" applyFont="1" applyFill="1" applyBorder="1" applyAlignment="1">
      <alignment horizontal="center"/>
    </xf>
    <xf numFmtId="165" fontId="11" fillId="9" borderId="15" xfId="0" applyNumberFormat="1" applyFont="1" applyFill="1" applyBorder="1" applyAlignment="1">
      <alignment horizontal="center"/>
    </xf>
    <xf numFmtId="165" fontId="11" fillId="9" borderId="16" xfId="0" applyNumberFormat="1" applyFont="1" applyFill="1" applyBorder="1" applyAlignment="1">
      <alignment horizontal="center"/>
    </xf>
  </cellXfs>
  <cellStyles count="6">
    <cellStyle name="Millares" xfId="1" builtinId="3"/>
    <cellStyle name="Millares 2" xfId="4" xr:uid="{00000000-0005-0000-0000-000001000000}"/>
    <cellStyle name="Normal" xfId="0" builtinId="0"/>
    <cellStyle name="Normal 2" xfId="3" xr:uid="{00000000-0005-0000-0000-000003000000}"/>
    <cellStyle name="Normal 2 2" xfId="5" xr:uid="{00000000-0005-0000-0000-000004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0"/>
  <sheetViews>
    <sheetView tabSelected="1" topLeftCell="D29" zoomScale="160" zoomScaleNormal="160" zoomScaleSheetLayoutView="85" workbookViewId="0">
      <selection activeCell="M45" sqref="M45"/>
    </sheetView>
  </sheetViews>
  <sheetFormatPr baseColWidth="10" defaultColWidth="10.6640625" defaultRowHeight="15"/>
  <cols>
    <col min="1" max="1" width="2.6640625" customWidth="1"/>
    <col min="2" max="2" width="20.5" customWidth="1"/>
    <col min="3" max="3" width="17.5" bestFit="1" customWidth="1"/>
    <col min="4" max="4" width="17" bestFit="1" customWidth="1"/>
    <col min="5" max="5" width="17.1640625" bestFit="1" customWidth="1"/>
    <col min="6" max="6" width="15.6640625" hidden="1" customWidth="1"/>
    <col min="7" max="7" width="17.5" bestFit="1" customWidth="1"/>
    <col min="8" max="8" width="17" bestFit="1" customWidth="1"/>
    <col min="9" max="9" width="16.5" bestFit="1" customWidth="1"/>
    <col min="10" max="10" width="15.6640625" hidden="1" customWidth="1"/>
    <col min="11" max="11" width="17.5" bestFit="1" customWidth="1"/>
    <col min="12" max="12" width="17" bestFit="1" customWidth="1"/>
    <col min="13" max="13" width="18.5" customWidth="1"/>
    <col min="14" max="14" width="15.6640625" hidden="1" customWidth="1"/>
    <col min="15" max="15" width="14.6640625" bestFit="1" customWidth="1"/>
    <col min="16" max="16" width="13.33203125" bestFit="1" customWidth="1"/>
    <col min="17" max="17" width="12.6640625" bestFit="1" customWidth="1"/>
  </cols>
  <sheetData>
    <row r="1" spans="2:18" ht="16">
      <c r="B1" s="52" t="s">
        <v>41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20"/>
    </row>
    <row r="2" spans="2:18" ht="16">
      <c r="B2" s="54" t="s">
        <v>40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pans="2:18">
      <c r="B3" s="6"/>
      <c r="C3" s="55" t="s">
        <v>33</v>
      </c>
      <c r="D3" s="55"/>
      <c r="E3" s="55"/>
      <c r="F3" s="55"/>
      <c r="G3" s="56" t="s">
        <v>34</v>
      </c>
      <c r="H3" s="56"/>
      <c r="I3" s="56"/>
      <c r="J3" s="56"/>
      <c r="K3" s="57" t="s">
        <v>35</v>
      </c>
      <c r="L3" s="57"/>
      <c r="M3" s="57"/>
      <c r="N3" s="57"/>
    </row>
    <row r="4" spans="2:18">
      <c r="B4" s="18" t="s">
        <v>0</v>
      </c>
      <c r="C4" s="7" t="s">
        <v>1</v>
      </c>
      <c r="D4" s="7" t="s">
        <v>2</v>
      </c>
      <c r="E4" s="7" t="s">
        <v>3</v>
      </c>
      <c r="F4" s="7" t="s">
        <v>36</v>
      </c>
      <c r="G4" s="8" t="s">
        <v>1</v>
      </c>
      <c r="H4" s="8" t="s">
        <v>2</v>
      </c>
      <c r="I4" s="8" t="s">
        <v>3</v>
      </c>
      <c r="J4" s="8" t="s">
        <v>36</v>
      </c>
      <c r="K4" s="9" t="s">
        <v>1</v>
      </c>
      <c r="L4" s="9" t="s">
        <v>2</v>
      </c>
      <c r="M4" s="9" t="s">
        <v>3</v>
      </c>
      <c r="N4" s="9" t="s">
        <v>36</v>
      </c>
    </row>
    <row r="5" spans="2:18">
      <c r="B5" s="19" t="s">
        <v>31</v>
      </c>
      <c r="C5" s="49">
        <f>SUM(C28+C51+C74)</f>
        <v>58133272</v>
      </c>
      <c r="D5" s="50"/>
      <c r="E5" s="50"/>
      <c r="F5" s="51"/>
      <c r="G5" s="49">
        <f>G28+G51+G74</f>
        <v>25884458</v>
      </c>
      <c r="H5" s="50"/>
      <c r="I5" s="50"/>
      <c r="J5" s="51"/>
      <c r="K5" s="49">
        <f>K28+K51+K74</f>
        <v>58133272</v>
      </c>
      <c r="L5" s="50"/>
      <c r="M5" s="50"/>
      <c r="N5" s="51"/>
      <c r="O5" s="42">
        <f>SUM(C5+G5+K5)</f>
        <v>142151002</v>
      </c>
    </row>
    <row r="6" spans="2:18">
      <c r="B6" s="10" t="s">
        <v>4</v>
      </c>
      <c r="C6" s="11">
        <f>C29+C52+C75</f>
        <v>0</v>
      </c>
      <c r="D6" s="11">
        <f t="shared" ref="D6:E6" si="0">D29+D52+D75</f>
        <v>0</v>
      </c>
      <c r="E6" s="45">
        <f t="shared" si="0"/>
        <v>5530334.0199999996</v>
      </c>
      <c r="F6" s="46"/>
      <c r="G6" s="11">
        <f>G29+G52+G75</f>
        <v>0</v>
      </c>
      <c r="H6" s="11">
        <f t="shared" ref="H6:I6" si="1">H29+H52+H75</f>
        <v>0</v>
      </c>
      <c r="I6" s="45">
        <f t="shared" si="1"/>
        <v>307463.84999999998</v>
      </c>
      <c r="J6" s="46"/>
      <c r="K6" s="11">
        <f>K29+K52+K75</f>
        <v>0</v>
      </c>
      <c r="L6" s="11">
        <f t="shared" ref="L6:M6" si="2">L29+L52+L75</f>
        <v>0</v>
      </c>
      <c r="M6" s="45">
        <f t="shared" si="2"/>
        <v>2013309.28</v>
      </c>
      <c r="N6" s="46"/>
      <c r="O6" s="43">
        <f>SUM(E6+I6+M6)</f>
        <v>7851107.1499999994</v>
      </c>
    </row>
    <row r="7" spans="2:18">
      <c r="B7" s="10" t="s">
        <v>5</v>
      </c>
      <c r="C7" s="11">
        <f>C30+C53+C76</f>
        <v>0</v>
      </c>
      <c r="D7" s="11">
        <f t="shared" ref="D7:E7" si="3">D30+D53+D76</f>
        <v>0</v>
      </c>
      <c r="E7" s="45">
        <f t="shared" si="3"/>
        <v>6216293.4400000004</v>
      </c>
      <c r="F7" s="47"/>
      <c r="G7" s="45">
        <f t="shared" ref="G7:I7" si="4">G30+G53+G76</f>
        <v>286036</v>
      </c>
      <c r="H7" s="11">
        <f t="shared" si="4"/>
        <v>0</v>
      </c>
      <c r="I7" s="45">
        <f t="shared" si="4"/>
        <v>1414853.82</v>
      </c>
      <c r="J7" s="47"/>
      <c r="K7" s="11">
        <f t="shared" ref="K7:M7" si="5">K30+K53+K76</f>
        <v>0</v>
      </c>
      <c r="L7" s="11">
        <f t="shared" si="5"/>
        <v>0</v>
      </c>
      <c r="M7" s="45">
        <f t="shared" si="5"/>
        <v>2042404.45</v>
      </c>
      <c r="N7" s="47"/>
      <c r="O7" s="43">
        <f t="shared" ref="O7:O8" si="6">SUM(E7+I7+M7)</f>
        <v>9673551.7100000009</v>
      </c>
    </row>
    <row r="8" spans="2:18">
      <c r="B8" s="10" t="s">
        <v>6</v>
      </c>
      <c r="C8" s="11">
        <f>C31+C54+C77</f>
        <v>0</v>
      </c>
      <c r="D8" s="11">
        <f t="shared" ref="D8:E8" si="7">D31+D54+D77</f>
        <v>0</v>
      </c>
      <c r="E8" s="45">
        <f t="shared" si="7"/>
        <v>2264280.62</v>
      </c>
      <c r="F8" s="47"/>
      <c r="G8" s="11">
        <f t="shared" ref="G8:I8" si="8">G31+G54+G77</f>
        <v>0</v>
      </c>
      <c r="H8" s="11">
        <f t="shared" si="8"/>
        <v>0</v>
      </c>
      <c r="I8" s="45">
        <f t="shared" si="8"/>
        <v>2373857.3199999998</v>
      </c>
      <c r="J8" s="47"/>
      <c r="K8" s="11">
        <f t="shared" ref="K8:M8" si="9">K31+K54+K77</f>
        <v>0</v>
      </c>
      <c r="L8" s="11">
        <f t="shared" si="9"/>
        <v>0</v>
      </c>
      <c r="M8" s="45">
        <f t="shared" si="9"/>
        <v>7062257.6000000006</v>
      </c>
      <c r="N8" s="47"/>
      <c r="O8" s="43">
        <f t="shared" si="6"/>
        <v>11700395.539999999</v>
      </c>
    </row>
    <row r="9" spans="2:18" s="1" customFormat="1">
      <c r="B9" s="12" t="s">
        <v>11</v>
      </c>
      <c r="C9" s="31">
        <f t="shared" ref="C9:E22" si="10">C32+C55+C78</f>
        <v>0</v>
      </c>
      <c r="D9" s="31">
        <f t="shared" si="10"/>
        <v>0</v>
      </c>
      <c r="E9" s="31">
        <f t="shared" si="10"/>
        <v>14010908.079999998</v>
      </c>
      <c r="F9" s="47"/>
      <c r="G9" s="31">
        <f t="shared" ref="G9:I9" si="11">G32+G55+G78</f>
        <v>286036</v>
      </c>
      <c r="H9" s="31">
        <f t="shared" si="11"/>
        <v>0</v>
      </c>
      <c r="I9" s="31">
        <f t="shared" si="11"/>
        <v>4096174.9899999998</v>
      </c>
      <c r="J9" s="47"/>
      <c r="K9" s="31">
        <f t="shared" ref="K9:M9" si="12">K32+K55+K78</f>
        <v>0</v>
      </c>
      <c r="L9" s="31">
        <f t="shared" si="12"/>
        <v>0</v>
      </c>
      <c r="M9" s="31">
        <f t="shared" si="12"/>
        <v>11117971.330000002</v>
      </c>
      <c r="N9" s="47"/>
      <c r="O9" s="43">
        <f>SUM(E9+I9+M9)</f>
        <v>29225054.399999999</v>
      </c>
    </row>
    <row r="10" spans="2:18">
      <c r="B10" s="10" t="s">
        <v>7</v>
      </c>
      <c r="C10" s="11">
        <f t="shared" si="10"/>
        <v>0</v>
      </c>
      <c r="D10" s="11">
        <f t="shared" si="10"/>
        <v>0</v>
      </c>
      <c r="E10" s="45">
        <f t="shared" si="10"/>
        <v>2389222.8199999998</v>
      </c>
      <c r="F10" s="47"/>
      <c r="G10" s="11">
        <f t="shared" ref="G10:I10" si="13">G33+G56+G79</f>
        <v>0</v>
      </c>
      <c r="H10" s="11">
        <f t="shared" si="13"/>
        <v>0</v>
      </c>
      <c r="I10" s="45">
        <f t="shared" si="13"/>
        <v>2265229.65</v>
      </c>
      <c r="J10" s="47"/>
      <c r="K10" s="11">
        <f t="shared" ref="K10:M10" si="14">K33+K56+K79</f>
        <v>0</v>
      </c>
      <c r="L10" s="11">
        <f t="shared" si="14"/>
        <v>0</v>
      </c>
      <c r="M10" s="45">
        <f t="shared" si="14"/>
        <v>6536328.459999999</v>
      </c>
      <c r="N10" s="47"/>
      <c r="O10" s="43">
        <f t="shared" ref="O10:O22" si="15">SUM(E10+I10+M10)</f>
        <v>11190780.93</v>
      </c>
    </row>
    <row r="11" spans="2:18">
      <c r="B11" s="10" t="s">
        <v>8</v>
      </c>
      <c r="C11" s="11">
        <f t="shared" si="10"/>
        <v>0</v>
      </c>
      <c r="D11" s="11">
        <f t="shared" si="10"/>
        <v>0</v>
      </c>
      <c r="E11" s="45">
        <f t="shared" si="10"/>
        <v>4203001.4600000009</v>
      </c>
      <c r="F11" s="47"/>
      <c r="G11" s="11">
        <f t="shared" ref="G11:I11" si="16">G34+G57+G80</f>
        <v>0</v>
      </c>
      <c r="H11" s="11">
        <f t="shared" si="16"/>
        <v>0</v>
      </c>
      <c r="I11" s="45">
        <f t="shared" si="16"/>
        <v>1417567.6600000001</v>
      </c>
      <c r="J11" s="47"/>
      <c r="K11" s="11">
        <f t="shared" ref="K11:M11" si="17">K34+K57+K80</f>
        <v>0</v>
      </c>
      <c r="L11" s="11">
        <f t="shared" si="17"/>
        <v>0</v>
      </c>
      <c r="M11" s="45">
        <f t="shared" si="17"/>
        <v>4285054.78</v>
      </c>
      <c r="N11" s="47"/>
      <c r="O11" s="43">
        <f t="shared" si="15"/>
        <v>9905623.9000000022</v>
      </c>
    </row>
    <row r="12" spans="2:18">
      <c r="B12" s="10" t="s">
        <v>9</v>
      </c>
      <c r="C12" s="11">
        <f t="shared" si="10"/>
        <v>0</v>
      </c>
      <c r="D12" s="11">
        <f t="shared" si="10"/>
        <v>0</v>
      </c>
      <c r="E12" s="45">
        <f t="shared" si="10"/>
        <v>3562562.5900000003</v>
      </c>
      <c r="F12" s="47"/>
      <c r="G12" s="11">
        <f t="shared" ref="G12:I12" si="18">G35+G58+G81</f>
        <v>0</v>
      </c>
      <c r="H12" s="11">
        <f t="shared" si="18"/>
        <v>0</v>
      </c>
      <c r="I12" s="45">
        <f t="shared" si="18"/>
        <v>1850108.62</v>
      </c>
      <c r="J12" s="47"/>
      <c r="K12" s="11">
        <f t="shared" ref="K12:M12" si="19">K35+K58+K81</f>
        <v>0</v>
      </c>
      <c r="L12" s="11">
        <f t="shared" si="19"/>
        <v>0</v>
      </c>
      <c r="M12" s="45">
        <f t="shared" si="19"/>
        <v>5394969.3200000003</v>
      </c>
      <c r="N12" s="47"/>
      <c r="O12" s="43">
        <f t="shared" si="15"/>
        <v>10807640.530000001</v>
      </c>
    </row>
    <row r="13" spans="2:18">
      <c r="B13" s="14" t="s">
        <v>12</v>
      </c>
      <c r="C13" s="31">
        <f t="shared" si="10"/>
        <v>0</v>
      </c>
      <c r="D13" s="31">
        <f t="shared" si="10"/>
        <v>0</v>
      </c>
      <c r="E13" s="31">
        <f t="shared" si="10"/>
        <v>10154786.869999999</v>
      </c>
      <c r="F13" s="47"/>
      <c r="G13" s="31">
        <f t="shared" ref="G13:I13" si="20">G36+G59+G82</f>
        <v>0</v>
      </c>
      <c r="H13" s="31">
        <f t="shared" si="20"/>
        <v>0</v>
      </c>
      <c r="I13" s="31">
        <f t="shared" si="20"/>
        <v>5532905.9299999997</v>
      </c>
      <c r="J13" s="47"/>
      <c r="K13" s="31">
        <f t="shared" ref="K13:M13" si="21">K36+K59+K82</f>
        <v>0</v>
      </c>
      <c r="L13" s="31">
        <f t="shared" si="21"/>
        <v>0</v>
      </c>
      <c r="M13" s="31">
        <f t="shared" si="21"/>
        <v>16216352.559999999</v>
      </c>
      <c r="N13" s="47"/>
      <c r="O13" s="1">
        <f t="shared" si="15"/>
        <v>31904045.359999999</v>
      </c>
      <c r="P13" s="1"/>
      <c r="Q13" s="1"/>
      <c r="R13" s="1"/>
    </row>
    <row r="14" spans="2:18">
      <c r="B14" s="26" t="s">
        <v>14</v>
      </c>
      <c r="C14" s="11">
        <f t="shared" si="10"/>
        <v>0</v>
      </c>
      <c r="D14" s="11">
        <f t="shared" si="10"/>
        <v>0</v>
      </c>
      <c r="E14" s="45">
        <f t="shared" si="10"/>
        <v>5898333.9299999997</v>
      </c>
      <c r="F14" s="47"/>
      <c r="G14" s="11">
        <f t="shared" ref="G14:I14" si="22">G37+G60+G83</f>
        <v>0</v>
      </c>
      <c r="H14" s="11">
        <f t="shared" si="22"/>
        <v>0</v>
      </c>
      <c r="I14" s="45">
        <f t="shared" si="22"/>
        <v>2704611.0999999996</v>
      </c>
      <c r="J14" s="47"/>
      <c r="K14" s="11">
        <f t="shared" ref="K14:M14" si="23">K37+K60+K83</f>
        <v>0</v>
      </c>
      <c r="L14" s="11">
        <f t="shared" si="23"/>
        <v>0</v>
      </c>
      <c r="M14" s="45">
        <f t="shared" si="23"/>
        <v>4132711.56</v>
      </c>
      <c r="N14" s="47"/>
      <c r="O14" s="43">
        <f t="shared" si="15"/>
        <v>12735656.59</v>
      </c>
      <c r="P14" s="1"/>
      <c r="Q14" s="1"/>
      <c r="R14" s="1"/>
    </row>
    <row r="15" spans="2:18">
      <c r="B15" s="26" t="s">
        <v>15</v>
      </c>
      <c r="C15" s="11">
        <f t="shared" si="10"/>
        <v>0</v>
      </c>
      <c r="D15" s="11">
        <f>D38+D61+D84</f>
        <v>0</v>
      </c>
      <c r="E15" s="45">
        <f>E38+E61+E84</f>
        <v>5456521.0899999999</v>
      </c>
      <c r="F15" s="47"/>
      <c r="G15" s="11">
        <f t="shared" ref="G15:I15" si="24">G38+G61+G84</f>
        <v>0</v>
      </c>
      <c r="H15" s="11">
        <f t="shared" si="24"/>
        <v>0</v>
      </c>
      <c r="I15" s="45">
        <f t="shared" si="24"/>
        <v>1730010.41</v>
      </c>
      <c r="J15" s="47"/>
      <c r="K15" s="11">
        <f t="shared" ref="K15:M15" si="25">K38+K61+K84</f>
        <v>0</v>
      </c>
      <c r="L15" s="11">
        <f t="shared" si="25"/>
        <v>0</v>
      </c>
      <c r="M15" s="45">
        <f t="shared" si="25"/>
        <v>3661642.97</v>
      </c>
      <c r="N15" s="47"/>
      <c r="O15" s="43">
        <f t="shared" si="15"/>
        <v>10848174.470000001</v>
      </c>
      <c r="P15" s="1"/>
      <c r="Q15" s="1"/>
      <c r="R15" s="1"/>
    </row>
    <row r="16" spans="2:18">
      <c r="B16" s="26" t="s">
        <v>16</v>
      </c>
      <c r="C16" s="11">
        <f t="shared" si="10"/>
        <v>0</v>
      </c>
      <c r="D16" s="11">
        <f t="shared" si="10"/>
        <v>0</v>
      </c>
      <c r="E16" s="45">
        <f t="shared" si="10"/>
        <v>4140094.38</v>
      </c>
      <c r="F16" s="47"/>
      <c r="G16" s="11">
        <f t="shared" ref="G16:I16" si="26">G39+G62+G85</f>
        <v>0</v>
      </c>
      <c r="H16" s="11">
        <f t="shared" si="26"/>
        <v>0</v>
      </c>
      <c r="I16" s="45">
        <f t="shared" si="26"/>
        <v>2500916.02</v>
      </c>
      <c r="J16" s="47"/>
      <c r="K16" s="11">
        <f t="shared" ref="K16:M16" si="27">K39+K62+K85</f>
        <v>0</v>
      </c>
      <c r="L16" s="11">
        <f t="shared" si="27"/>
        <v>0</v>
      </c>
      <c r="M16" s="45">
        <f t="shared" si="27"/>
        <v>4576040.37</v>
      </c>
      <c r="N16" s="47"/>
      <c r="O16" s="43">
        <f t="shared" si="15"/>
        <v>11217050.77</v>
      </c>
      <c r="P16" s="1"/>
      <c r="Q16" s="1"/>
      <c r="R16" s="1"/>
    </row>
    <row r="17" spans="2:18">
      <c r="B17" s="14" t="s">
        <v>13</v>
      </c>
      <c r="C17" s="31">
        <f t="shared" si="10"/>
        <v>0</v>
      </c>
      <c r="D17" s="31">
        <f t="shared" si="10"/>
        <v>0</v>
      </c>
      <c r="E17" s="31">
        <f t="shared" si="10"/>
        <v>15494949.4</v>
      </c>
      <c r="F17" s="47"/>
      <c r="G17" s="31">
        <f t="shared" ref="G17:I17" si="28">G40+G63+G86</f>
        <v>0</v>
      </c>
      <c r="H17" s="31">
        <f t="shared" si="28"/>
        <v>0</v>
      </c>
      <c r="I17" s="31">
        <f t="shared" si="28"/>
        <v>6935537.5299999993</v>
      </c>
      <c r="J17" s="47"/>
      <c r="K17" s="31">
        <f t="shared" ref="K17:M17" si="29">K40+K63+K86</f>
        <v>0</v>
      </c>
      <c r="L17" s="31">
        <f t="shared" si="29"/>
        <v>0</v>
      </c>
      <c r="M17" s="31">
        <f t="shared" si="29"/>
        <v>12370394.899999999</v>
      </c>
      <c r="N17" s="47"/>
      <c r="O17" s="1">
        <f t="shared" si="15"/>
        <v>34800881.829999998</v>
      </c>
      <c r="P17" s="1"/>
      <c r="Q17" s="1"/>
      <c r="R17" s="1"/>
    </row>
    <row r="18" spans="2:18">
      <c r="B18" s="26" t="s">
        <v>28</v>
      </c>
      <c r="C18" s="11">
        <f t="shared" si="10"/>
        <v>0</v>
      </c>
      <c r="D18" s="11">
        <f t="shared" si="10"/>
        <v>0</v>
      </c>
      <c r="E18" s="11">
        <f t="shared" si="10"/>
        <v>4558322.42</v>
      </c>
      <c r="F18" s="47"/>
      <c r="G18" s="45">
        <f t="shared" ref="G18:I18" si="30">G41+G64+G87</f>
        <v>98584</v>
      </c>
      <c r="H18" s="11">
        <f t="shared" si="30"/>
        <v>0</v>
      </c>
      <c r="I18" s="44">
        <f t="shared" si="30"/>
        <v>2192632.2999999998</v>
      </c>
      <c r="J18" s="47"/>
      <c r="K18" s="11">
        <f t="shared" ref="K18:M18" si="31">K41+K64+K87</f>
        <v>0</v>
      </c>
      <c r="L18" s="11">
        <f t="shared" si="31"/>
        <v>0</v>
      </c>
      <c r="M18" s="44">
        <f t="shared" si="31"/>
        <v>4832753.3</v>
      </c>
      <c r="N18" s="47"/>
      <c r="O18" s="42">
        <f t="shared" si="15"/>
        <v>11583708.02</v>
      </c>
      <c r="P18" s="41">
        <v>14485388</v>
      </c>
      <c r="Q18" s="1">
        <f>O18-P18</f>
        <v>-2901679.9800000004</v>
      </c>
      <c r="R18" s="1"/>
    </row>
    <row r="19" spans="2:18">
      <c r="B19" s="26" t="s">
        <v>29</v>
      </c>
      <c r="C19" s="11">
        <f t="shared" si="10"/>
        <v>0</v>
      </c>
      <c r="D19" s="11">
        <f t="shared" si="10"/>
        <v>0</v>
      </c>
      <c r="E19" s="11">
        <f t="shared" si="10"/>
        <v>6402308.8499999996</v>
      </c>
      <c r="F19" s="47"/>
      <c r="G19" s="11">
        <f t="shared" ref="G19:I19" si="32">G42+G65+G88</f>
        <v>201019</v>
      </c>
      <c r="H19" s="11">
        <f t="shared" si="32"/>
        <v>0</v>
      </c>
      <c r="I19" s="11">
        <f t="shared" si="32"/>
        <v>2834846.37</v>
      </c>
      <c r="J19" s="47"/>
      <c r="K19" s="11">
        <f t="shared" ref="K19:M19" si="33">K42+K65+K88</f>
        <v>0</v>
      </c>
      <c r="L19" s="11">
        <f t="shared" si="33"/>
        <v>0</v>
      </c>
      <c r="M19" s="11">
        <f t="shared" si="33"/>
        <v>7092219.7199999997</v>
      </c>
      <c r="N19" s="47"/>
      <c r="O19" s="1">
        <f t="shared" si="15"/>
        <v>16329374.939999998</v>
      </c>
      <c r="P19" s="41"/>
      <c r="Q19" s="1"/>
      <c r="R19" s="1"/>
    </row>
    <row r="20" spans="2:18">
      <c r="B20" s="33" t="s">
        <v>30</v>
      </c>
      <c r="C20" s="11">
        <f t="shared" si="10"/>
        <v>0</v>
      </c>
      <c r="D20" s="11">
        <f t="shared" si="10"/>
        <v>0</v>
      </c>
      <c r="E20" s="11">
        <f t="shared" si="10"/>
        <v>7511996.3799999999</v>
      </c>
      <c r="F20" s="47"/>
      <c r="G20" s="11">
        <f t="shared" ref="G20:I20" si="34">G43+G66+G89</f>
        <v>149429</v>
      </c>
      <c r="H20" s="11">
        <f t="shared" si="34"/>
        <v>0</v>
      </c>
      <c r="I20" s="11">
        <f t="shared" si="34"/>
        <v>5476036.2599999998</v>
      </c>
      <c r="J20" s="47"/>
      <c r="K20" s="11">
        <f t="shared" ref="K20:M20" si="35">K43+K66+K89</f>
        <v>0</v>
      </c>
      <c r="L20" s="11">
        <f t="shared" si="35"/>
        <v>0</v>
      </c>
      <c r="M20" s="11">
        <f t="shared" si="35"/>
        <v>6522841.5999999996</v>
      </c>
      <c r="N20" s="47"/>
      <c r="O20" s="1">
        <f t="shared" si="15"/>
        <v>19510874.240000002</v>
      </c>
      <c r="P20" s="41"/>
      <c r="Q20" s="1"/>
      <c r="R20" s="1"/>
    </row>
    <row r="21" spans="2:18">
      <c r="B21" s="14" t="s">
        <v>27</v>
      </c>
      <c r="C21" s="31">
        <f t="shared" si="10"/>
        <v>0</v>
      </c>
      <c r="D21" s="31">
        <f t="shared" si="10"/>
        <v>0</v>
      </c>
      <c r="E21" s="31">
        <f t="shared" si="10"/>
        <v>18472627.649999999</v>
      </c>
      <c r="F21" s="47"/>
      <c r="G21" s="31">
        <f t="shared" ref="G21:I21" si="36">G44+G67+G90</f>
        <v>449032</v>
      </c>
      <c r="H21" s="31">
        <f t="shared" si="36"/>
        <v>0</v>
      </c>
      <c r="I21" s="31">
        <f t="shared" si="36"/>
        <v>10503514.93</v>
      </c>
      <c r="J21" s="47"/>
      <c r="K21" s="31">
        <f t="shared" ref="K21:M21" si="37">K44+K67+K90</f>
        <v>0</v>
      </c>
      <c r="L21" s="31">
        <f t="shared" si="37"/>
        <v>0</v>
      </c>
      <c r="M21" s="31">
        <f t="shared" si="37"/>
        <v>18447814.619999997</v>
      </c>
      <c r="N21" s="47"/>
      <c r="O21" s="1">
        <f t="shared" si="15"/>
        <v>47423957.199999996</v>
      </c>
      <c r="P21" s="41"/>
      <c r="Q21" s="1"/>
      <c r="R21" s="1"/>
    </row>
    <row r="22" spans="2:18">
      <c r="B22" s="14" t="s">
        <v>10</v>
      </c>
      <c r="C22" s="11">
        <f t="shared" si="10"/>
        <v>0</v>
      </c>
      <c r="D22" s="11">
        <f t="shared" si="10"/>
        <v>0</v>
      </c>
      <c r="E22" s="30">
        <f t="shared" si="10"/>
        <v>58133272</v>
      </c>
      <c r="F22" s="48"/>
      <c r="G22" s="30">
        <f t="shared" ref="G22:I22" si="38">G45+G68+G91</f>
        <v>735068</v>
      </c>
      <c r="H22" s="11">
        <f t="shared" si="38"/>
        <v>0</v>
      </c>
      <c r="I22" s="30">
        <f t="shared" si="38"/>
        <v>27068133.379999999</v>
      </c>
      <c r="J22" s="48"/>
      <c r="K22" s="11">
        <f t="shared" ref="K22:M22" si="39">K45+K68+K91</f>
        <v>0</v>
      </c>
      <c r="L22" s="11">
        <f t="shared" si="39"/>
        <v>0</v>
      </c>
      <c r="M22" s="30">
        <f t="shared" si="39"/>
        <v>58152533.409999996</v>
      </c>
      <c r="N22" s="48"/>
      <c r="O22" s="1">
        <f>SUM(E22+I22+G22+M22)</f>
        <v>144089006.78999999</v>
      </c>
      <c r="P22" s="1"/>
      <c r="Q22" s="1"/>
      <c r="R22" s="1"/>
    </row>
    <row r="23" spans="2:18">
      <c r="O23" s="1"/>
      <c r="P23" s="1"/>
      <c r="Q23" s="1"/>
      <c r="R23" s="1"/>
    </row>
    <row r="24" spans="2:18" ht="17.5" customHeight="1">
      <c r="B24" s="58" t="s">
        <v>32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60"/>
      <c r="O24" s="1"/>
      <c r="P24" s="1"/>
      <c r="Q24" s="1"/>
      <c r="R24" s="1"/>
    </row>
    <row r="25" spans="2:18" ht="16">
      <c r="B25" s="54" t="s">
        <v>40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1"/>
      <c r="P25" s="1"/>
      <c r="Q25" s="1"/>
      <c r="R25" s="1"/>
    </row>
    <row r="26" spans="2:18">
      <c r="B26" s="6"/>
      <c r="C26" s="55" t="s">
        <v>33</v>
      </c>
      <c r="D26" s="55"/>
      <c r="E26" s="55"/>
      <c r="F26" s="55"/>
      <c r="G26" s="56" t="s">
        <v>34</v>
      </c>
      <c r="H26" s="56"/>
      <c r="I26" s="56"/>
      <c r="J26" s="56"/>
      <c r="K26" s="57" t="s">
        <v>35</v>
      </c>
      <c r="L26" s="57"/>
      <c r="M26" s="57"/>
      <c r="N26" s="57"/>
      <c r="O26" s="1"/>
      <c r="P26" s="1"/>
      <c r="Q26" s="1"/>
      <c r="R26" s="1"/>
    </row>
    <row r="27" spans="2:18">
      <c r="B27" s="18" t="s">
        <v>0</v>
      </c>
      <c r="C27" s="7" t="s">
        <v>1</v>
      </c>
      <c r="D27" s="7" t="s">
        <v>2</v>
      </c>
      <c r="E27" s="7" t="s">
        <v>3</v>
      </c>
      <c r="F27" s="7" t="s">
        <v>36</v>
      </c>
      <c r="G27" s="8" t="s">
        <v>1</v>
      </c>
      <c r="H27" s="8" t="s">
        <v>2</v>
      </c>
      <c r="I27" s="8" t="s">
        <v>3</v>
      </c>
      <c r="J27" s="8" t="s">
        <v>36</v>
      </c>
      <c r="K27" s="9" t="s">
        <v>1</v>
      </c>
      <c r="L27" s="9" t="s">
        <v>2</v>
      </c>
      <c r="M27" s="9" t="s">
        <v>3</v>
      </c>
      <c r="N27" s="9" t="s">
        <v>36</v>
      </c>
      <c r="O27" s="1"/>
      <c r="P27" s="1"/>
      <c r="Q27" s="1"/>
      <c r="R27" s="1"/>
    </row>
    <row r="28" spans="2:18">
      <c r="B28" s="19" t="s">
        <v>31</v>
      </c>
      <c r="C28" s="49">
        <v>15686671</v>
      </c>
      <c r="D28" s="50"/>
      <c r="E28" s="50"/>
      <c r="F28" s="51"/>
      <c r="G28" s="49">
        <v>6471469</v>
      </c>
      <c r="H28" s="50"/>
      <c r="I28" s="50"/>
      <c r="J28" s="51"/>
      <c r="K28" s="49">
        <v>15686671</v>
      </c>
      <c r="L28" s="50"/>
      <c r="M28" s="50"/>
      <c r="N28" s="51"/>
      <c r="O28" s="1">
        <f>SUM(C28+G28+K28)</f>
        <v>37844811</v>
      </c>
      <c r="P28" s="1"/>
      <c r="Q28" s="1"/>
      <c r="R28" s="1"/>
    </row>
    <row r="29" spans="2:18">
      <c r="B29" s="10" t="s">
        <v>4</v>
      </c>
      <c r="C29" s="11">
        <v>0</v>
      </c>
      <c r="D29" s="11">
        <v>0</v>
      </c>
      <c r="E29" s="11">
        <v>1690576.28</v>
      </c>
      <c r="F29" s="46"/>
      <c r="G29" s="11"/>
      <c r="H29" s="11"/>
      <c r="I29" s="11">
        <v>92446.7</v>
      </c>
      <c r="J29" s="46"/>
      <c r="K29" s="11"/>
      <c r="L29" s="11"/>
      <c r="M29" s="11"/>
      <c r="N29" s="46"/>
      <c r="O29" s="1">
        <f>SUM(E29+I29+M29)</f>
        <v>1783022.98</v>
      </c>
      <c r="P29" s="1"/>
      <c r="Q29" s="1"/>
      <c r="R29" s="1"/>
    </row>
    <row r="30" spans="2:18">
      <c r="B30" s="10" t="s">
        <v>5</v>
      </c>
      <c r="C30" s="11">
        <v>0</v>
      </c>
      <c r="D30" s="11">
        <v>0</v>
      </c>
      <c r="E30" s="11">
        <v>2017773.77</v>
      </c>
      <c r="F30" s="47"/>
      <c r="G30" s="11"/>
      <c r="H30" s="11"/>
      <c r="I30" s="11">
        <v>438356.76</v>
      </c>
      <c r="J30" s="47"/>
      <c r="K30" s="11"/>
      <c r="L30" s="11"/>
      <c r="M30" s="11"/>
      <c r="N30" s="47"/>
      <c r="O30" s="1">
        <f t="shared" ref="O30:O31" si="40">SUM(E30+I30+M30)</f>
        <v>2456130.5300000003</v>
      </c>
      <c r="P30" s="1"/>
      <c r="Q30" s="1"/>
      <c r="R30" s="1"/>
    </row>
    <row r="31" spans="2:18">
      <c r="B31" s="10" t="s">
        <v>6</v>
      </c>
      <c r="C31" s="11">
        <v>0</v>
      </c>
      <c r="D31" s="11">
        <v>0</v>
      </c>
      <c r="E31" s="11">
        <v>37542.58</v>
      </c>
      <c r="F31" s="47"/>
      <c r="G31" s="11"/>
      <c r="H31" s="11"/>
      <c r="I31" s="11">
        <v>602936.59</v>
      </c>
      <c r="J31" s="47"/>
      <c r="K31" s="11"/>
      <c r="L31" s="11"/>
      <c r="M31" s="11">
        <v>2297552.89</v>
      </c>
      <c r="N31" s="47"/>
      <c r="O31" s="1">
        <f t="shared" si="40"/>
        <v>2938032.06</v>
      </c>
      <c r="P31" s="1"/>
      <c r="Q31" s="1"/>
      <c r="R31" s="1"/>
    </row>
    <row r="32" spans="2:18">
      <c r="B32" s="12" t="s">
        <v>11</v>
      </c>
      <c r="C32" s="31">
        <f t="shared" ref="C32:L32" si="41">SUM(C29:C31)</f>
        <v>0</v>
      </c>
      <c r="D32" s="31">
        <f t="shared" si="41"/>
        <v>0</v>
      </c>
      <c r="E32" s="31">
        <f>SUM(E29:E31)</f>
        <v>3745892.63</v>
      </c>
      <c r="F32" s="47"/>
      <c r="G32" s="31">
        <f t="shared" si="41"/>
        <v>0</v>
      </c>
      <c r="H32" s="31">
        <f t="shared" si="41"/>
        <v>0</v>
      </c>
      <c r="I32" s="31">
        <f>SUM(I29:I31)</f>
        <v>1133740.0499999998</v>
      </c>
      <c r="J32" s="47"/>
      <c r="K32" s="31">
        <f t="shared" si="41"/>
        <v>0</v>
      </c>
      <c r="L32" s="31">
        <f t="shared" si="41"/>
        <v>0</v>
      </c>
      <c r="M32" s="31">
        <f>SUM(M29:M31)</f>
        <v>2297552.89</v>
      </c>
      <c r="N32" s="47"/>
      <c r="O32" s="1">
        <f>SUM(E32+I32+M32)</f>
        <v>7177185.5700000003</v>
      </c>
      <c r="P32" s="1"/>
      <c r="Q32" s="1"/>
      <c r="R32" s="1"/>
    </row>
    <row r="33" spans="1:18">
      <c r="B33" s="10" t="s">
        <v>7</v>
      </c>
      <c r="C33" s="11">
        <v>0</v>
      </c>
      <c r="D33" s="11">
        <v>0</v>
      </c>
      <c r="E33" s="11">
        <v>126744</v>
      </c>
      <c r="F33" s="47"/>
      <c r="G33" s="11"/>
      <c r="H33" s="11"/>
      <c r="I33" s="11">
        <v>280808.03000000003</v>
      </c>
      <c r="J33" s="47"/>
      <c r="K33" s="11"/>
      <c r="L33" s="11"/>
      <c r="M33" s="11">
        <v>2240437.61</v>
      </c>
      <c r="N33" s="47"/>
      <c r="O33" s="1">
        <f t="shared" ref="O33:O45" si="42">SUM(E33+I33+M33)</f>
        <v>2647989.6399999997</v>
      </c>
      <c r="P33" s="1"/>
      <c r="Q33" s="1"/>
      <c r="R33" s="1"/>
    </row>
    <row r="34" spans="1:18">
      <c r="B34" s="10" t="s">
        <v>8</v>
      </c>
      <c r="C34" s="11">
        <v>0</v>
      </c>
      <c r="D34" s="11">
        <v>0</v>
      </c>
      <c r="E34" s="11">
        <v>1080681.74</v>
      </c>
      <c r="F34" s="47"/>
      <c r="G34" s="11"/>
      <c r="H34" s="11"/>
      <c r="I34" s="11">
        <v>460675.97</v>
      </c>
      <c r="J34" s="47"/>
      <c r="K34" s="11"/>
      <c r="L34" s="11"/>
      <c r="M34" s="11">
        <v>916835.95</v>
      </c>
      <c r="N34" s="47"/>
      <c r="O34" s="1">
        <f t="shared" si="42"/>
        <v>2458193.66</v>
      </c>
      <c r="P34" s="1"/>
      <c r="Q34" s="1"/>
      <c r="R34" s="1"/>
    </row>
    <row r="35" spans="1:18" ht="17.5" customHeight="1">
      <c r="B35" s="10" t="s">
        <v>9</v>
      </c>
      <c r="C35" s="11">
        <v>0</v>
      </c>
      <c r="D35" s="11">
        <v>0</v>
      </c>
      <c r="E35" s="11">
        <v>1312517.53</v>
      </c>
      <c r="F35" s="47"/>
      <c r="G35" s="11"/>
      <c r="H35" s="11"/>
      <c r="I35" s="11">
        <v>385853.99</v>
      </c>
      <c r="J35" s="47"/>
      <c r="K35" s="11"/>
      <c r="L35" s="11"/>
      <c r="M35" s="11">
        <v>996425.06</v>
      </c>
      <c r="N35" s="47"/>
      <c r="O35" s="1">
        <f t="shared" si="42"/>
        <v>2694796.58</v>
      </c>
      <c r="P35" s="1"/>
      <c r="Q35" s="1"/>
      <c r="R35" s="1"/>
    </row>
    <row r="36" spans="1:18">
      <c r="B36" s="14" t="s">
        <v>12</v>
      </c>
      <c r="C36" s="31">
        <f t="shared" ref="C36:L36" si="43">SUM(C33:C35)</f>
        <v>0</v>
      </c>
      <c r="D36" s="31">
        <f t="shared" si="43"/>
        <v>0</v>
      </c>
      <c r="E36" s="31">
        <f>SUM(E33:E35)</f>
        <v>2519943.27</v>
      </c>
      <c r="F36" s="47"/>
      <c r="G36" s="31">
        <f t="shared" si="43"/>
        <v>0</v>
      </c>
      <c r="H36" s="31">
        <f t="shared" si="43"/>
        <v>0</v>
      </c>
      <c r="I36" s="31">
        <f>SUM(I33:I35)</f>
        <v>1127337.99</v>
      </c>
      <c r="J36" s="47"/>
      <c r="K36" s="31">
        <f t="shared" si="43"/>
        <v>0</v>
      </c>
      <c r="L36" s="31">
        <f t="shared" si="43"/>
        <v>0</v>
      </c>
      <c r="M36" s="31">
        <f>SUM(M33:M35)</f>
        <v>4153698.6199999996</v>
      </c>
      <c r="N36" s="47"/>
      <c r="O36" s="1">
        <f t="shared" si="42"/>
        <v>7800979.879999999</v>
      </c>
      <c r="P36" s="1"/>
      <c r="Q36" s="1"/>
      <c r="R36" s="1"/>
    </row>
    <row r="37" spans="1:18">
      <c r="B37" s="10" t="s">
        <v>14</v>
      </c>
      <c r="C37" s="11">
        <v>0</v>
      </c>
      <c r="D37" s="11">
        <v>0</v>
      </c>
      <c r="E37" s="11">
        <v>1015497.67</v>
      </c>
      <c r="F37" s="47"/>
      <c r="G37" s="11"/>
      <c r="H37" s="11"/>
      <c r="I37" s="11">
        <v>568305.09</v>
      </c>
      <c r="J37" s="47"/>
      <c r="K37" s="11"/>
      <c r="L37" s="11"/>
      <c r="M37" s="11">
        <v>858938.07</v>
      </c>
      <c r="N37" s="47"/>
      <c r="O37" s="1">
        <f t="shared" si="42"/>
        <v>2442740.83</v>
      </c>
      <c r="P37" s="1"/>
      <c r="Q37" s="1"/>
      <c r="R37" s="1"/>
    </row>
    <row r="38" spans="1:18">
      <c r="B38" s="10" t="s">
        <v>15</v>
      </c>
      <c r="C38" s="11">
        <v>0</v>
      </c>
      <c r="D38" s="11">
        <v>0</v>
      </c>
      <c r="E38" s="11">
        <v>1314278.1299999999</v>
      </c>
      <c r="F38" s="47"/>
      <c r="G38" s="11"/>
      <c r="H38" s="11"/>
      <c r="I38" s="11">
        <v>420083.05</v>
      </c>
      <c r="J38" s="47"/>
      <c r="K38" s="11"/>
      <c r="L38" s="11"/>
      <c r="M38" s="11">
        <v>1042667.72</v>
      </c>
      <c r="N38" s="47"/>
      <c r="O38" s="1">
        <f t="shared" si="42"/>
        <v>2777028.9</v>
      </c>
      <c r="P38" s="1"/>
      <c r="Q38" s="1"/>
      <c r="R38" s="1"/>
    </row>
    <row r="39" spans="1:18">
      <c r="B39" s="10" t="s">
        <v>16</v>
      </c>
      <c r="C39" s="11">
        <v>0</v>
      </c>
      <c r="D39" s="11">
        <v>0</v>
      </c>
      <c r="E39" s="11">
        <v>1011726.53</v>
      </c>
      <c r="F39" s="47"/>
      <c r="G39" s="11"/>
      <c r="H39" s="11"/>
      <c r="I39" s="11">
        <v>711766.16</v>
      </c>
      <c r="J39" s="47"/>
      <c r="K39" s="11"/>
      <c r="L39" s="11"/>
      <c r="M39" s="11">
        <v>957883.55</v>
      </c>
      <c r="N39" s="47"/>
      <c r="O39" s="1">
        <f t="shared" si="42"/>
        <v>2681376.2400000002</v>
      </c>
      <c r="P39" s="1"/>
      <c r="Q39" s="1"/>
      <c r="R39" s="1"/>
    </row>
    <row r="40" spans="1:18">
      <c r="B40" s="14" t="s">
        <v>13</v>
      </c>
      <c r="C40" s="13">
        <f t="shared" ref="C40:L40" si="44">SUM(C37:C39)</f>
        <v>0</v>
      </c>
      <c r="D40" s="13">
        <f t="shared" si="44"/>
        <v>0</v>
      </c>
      <c r="E40" s="31">
        <f>SUM(E37:E39)</f>
        <v>3341502.33</v>
      </c>
      <c r="F40" s="47"/>
      <c r="G40" s="13">
        <f t="shared" si="44"/>
        <v>0</v>
      </c>
      <c r="H40" s="13">
        <f t="shared" si="44"/>
        <v>0</v>
      </c>
      <c r="I40" s="31">
        <f>SUM(I37:I39)</f>
        <v>1700154.2999999998</v>
      </c>
      <c r="J40" s="47"/>
      <c r="K40" s="13">
        <f t="shared" si="44"/>
        <v>0</v>
      </c>
      <c r="L40" s="13">
        <f t="shared" si="44"/>
        <v>0</v>
      </c>
      <c r="M40" s="31">
        <f>SUM(M37:M39)</f>
        <v>2859489.34</v>
      </c>
      <c r="N40" s="47"/>
      <c r="O40" s="1">
        <f t="shared" si="42"/>
        <v>7901145.9699999997</v>
      </c>
      <c r="P40" s="1"/>
      <c r="Q40" s="1"/>
      <c r="R40" s="1"/>
    </row>
    <row r="41" spans="1:18">
      <c r="A41" s="27"/>
      <c r="B41" s="10" t="s">
        <v>28</v>
      </c>
      <c r="C41" s="32">
        <v>0</v>
      </c>
      <c r="D41" s="32">
        <v>0</v>
      </c>
      <c r="E41" s="32">
        <v>1120530.93</v>
      </c>
      <c r="F41" s="47"/>
      <c r="G41" s="32"/>
      <c r="H41" s="32"/>
      <c r="I41" s="32">
        <v>466380.37</v>
      </c>
      <c r="J41" s="47"/>
      <c r="K41" s="32"/>
      <c r="L41" s="32"/>
      <c r="M41" s="32">
        <v>1174634.51</v>
      </c>
      <c r="N41" s="47"/>
      <c r="O41" s="1">
        <f t="shared" si="42"/>
        <v>2761545.8099999996</v>
      </c>
      <c r="P41" s="1"/>
      <c r="Q41" s="1"/>
      <c r="R41" s="1"/>
    </row>
    <row r="42" spans="1:18">
      <c r="A42" s="27"/>
      <c r="B42" s="10" t="s">
        <v>29</v>
      </c>
      <c r="C42" s="32">
        <v>0</v>
      </c>
      <c r="D42" s="32">
        <v>0</v>
      </c>
      <c r="E42" s="32">
        <v>1689182.67</v>
      </c>
      <c r="F42" s="47"/>
      <c r="G42" s="32"/>
      <c r="H42" s="32"/>
      <c r="I42" s="32">
        <v>417500.12</v>
      </c>
      <c r="J42" s="47"/>
      <c r="K42" s="32"/>
      <c r="L42" s="32"/>
      <c r="M42" s="32">
        <v>3428573.58</v>
      </c>
      <c r="N42" s="47"/>
      <c r="O42" s="1">
        <f t="shared" si="42"/>
        <v>5535256.3700000001</v>
      </c>
      <c r="P42" s="1"/>
      <c r="Q42" s="1"/>
      <c r="R42" s="1"/>
    </row>
    <row r="43" spans="1:18">
      <c r="A43" s="27"/>
      <c r="B43" s="10" t="s">
        <v>30</v>
      </c>
      <c r="C43" s="32"/>
      <c r="D43" s="32">
        <v>0</v>
      </c>
      <c r="E43" s="32">
        <v>3269619.17</v>
      </c>
      <c r="F43" s="47"/>
      <c r="G43" s="32"/>
      <c r="H43" s="32"/>
      <c r="I43" s="32">
        <v>1488482.55</v>
      </c>
      <c r="J43" s="47"/>
      <c r="K43" s="32"/>
      <c r="L43" s="32"/>
      <c r="M43" s="32">
        <v>1791983.47</v>
      </c>
      <c r="N43" s="47"/>
      <c r="O43" s="1">
        <f t="shared" si="42"/>
        <v>6550085.1899999995</v>
      </c>
      <c r="P43" s="1"/>
      <c r="Q43" s="1"/>
      <c r="R43" s="1"/>
    </row>
    <row r="44" spans="1:18">
      <c r="B44" s="14" t="s">
        <v>27</v>
      </c>
      <c r="C44" s="13">
        <f>SUM(C41:C43)</f>
        <v>0</v>
      </c>
      <c r="D44" s="13">
        <f t="shared" ref="D44:M44" si="45">SUM(D41:D43)</f>
        <v>0</v>
      </c>
      <c r="E44" s="13">
        <f t="shared" si="45"/>
        <v>6079332.7699999996</v>
      </c>
      <c r="F44" s="47"/>
      <c r="G44" s="13">
        <f t="shared" si="45"/>
        <v>0</v>
      </c>
      <c r="H44" s="13">
        <f t="shared" si="45"/>
        <v>0</v>
      </c>
      <c r="I44" s="13">
        <f>SUM(I41:I43)</f>
        <v>2372363.04</v>
      </c>
      <c r="J44" s="47"/>
      <c r="K44" s="13">
        <f t="shared" si="45"/>
        <v>0</v>
      </c>
      <c r="L44" s="13">
        <f>SUM(L41:L43)</f>
        <v>0</v>
      </c>
      <c r="M44" s="13">
        <f t="shared" si="45"/>
        <v>6395191.5599999996</v>
      </c>
      <c r="N44" s="47"/>
      <c r="O44" s="1">
        <f t="shared" si="42"/>
        <v>14846887.369999997</v>
      </c>
      <c r="P44" s="1"/>
      <c r="Q44" s="1"/>
      <c r="R44" s="1"/>
    </row>
    <row r="45" spans="1:18" s="21" customFormat="1">
      <c r="B45" s="29" t="s">
        <v>10</v>
      </c>
      <c r="C45" s="30">
        <f t="shared" ref="C45:M45" si="46">C32+C40+C36+C44</f>
        <v>0</v>
      </c>
      <c r="D45" s="30">
        <f t="shared" si="46"/>
        <v>0</v>
      </c>
      <c r="E45" s="30">
        <f t="shared" si="46"/>
        <v>15686671</v>
      </c>
      <c r="F45" s="48"/>
      <c r="G45" s="30">
        <f t="shared" si="46"/>
        <v>0</v>
      </c>
      <c r="H45" s="30">
        <f t="shared" si="46"/>
        <v>0</v>
      </c>
      <c r="I45" s="30">
        <f t="shared" si="46"/>
        <v>6333595.3799999999</v>
      </c>
      <c r="J45" s="48"/>
      <c r="K45" s="30">
        <f t="shared" si="46"/>
        <v>0</v>
      </c>
      <c r="L45" s="30">
        <f t="shared" si="46"/>
        <v>0</v>
      </c>
      <c r="M45" s="30">
        <f t="shared" si="46"/>
        <v>15705932.41</v>
      </c>
      <c r="N45" s="48"/>
      <c r="O45" s="1">
        <f t="shared" si="42"/>
        <v>37726198.789999999</v>
      </c>
      <c r="P45" s="24"/>
      <c r="Q45" s="24"/>
      <c r="R45" s="24"/>
    </row>
    <row r="46" spans="1:18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"/>
      <c r="P46" s="1"/>
      <c r="Q46" s="1"/>
      <c r="R46" s="1"/>
    </row>
    <row r="47" spans="1:18" ht="17.5" customHeight="1">
      <c r="B47" s="58" t="s">
        <v>37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60"/>
      <c r="O47" s="1"/>
      <c r="P47" s="1"/>
      <c r="Q47" s="1"/>
      <c r="R47" s="1"/>
    </row>
    <row r="48" spans="1:18" ht="16">
      <c r="B48" s="54" t="s">
        <v>40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1"/>
      <c r="P48" s="1"/>
      <c r="Q48" s="1"/>
      <c r="R48" s="1"/>
    </row>
    <row r="49" spans="2:18">
      <c r="B49" s="6"/>
      <c r="C49" s="55" t="s">
        <v>33</v>
      </c>
      <c r="D49" s="55"/>
      <c r="E49" s="55"/>
      <c r="F49" s="55"/>
      <c r="G49" s="56" t="s">
        <v>34</v>
      </c>
      <c r="H49" s="56"/>
      <c r="I49" s="56"/>
      <c r="J49" s="56"/>
      <c r="K49" s="57" t="s">
        <v>35</v>
      </c>
      <c r="L49" s="57"/>
      <c r="M49" s="57"/>
      <c r="N49" s="57"/>
      <c r="O49" s="1"/>
      <c r="P49" s="1"/>
      <c r="Q49" s="1"/>
      <c r="R49" s="1"/>
    </row>
    <row r="50" spans="2:18">
      <c r="B50" s="18" t="s">
        <v>0</v>
      </c>
      <c r="C50" s="7" t="s">
        <v>1</v>
      </c>
      <c r="D50" s="7" t="s">
        <v>2</v>
      </c>
      <c r="E50" s="7" t="s">
        <v>3</v>
      </c>
      <c r="F50" s="7" t="s">
        <v>36</v>
      </c>
      <c r="G50" s="8" t="s">
        <v>1</v>
      </c>
      <c r="H50" s="8" t="s">
        <v>2</v>
      </c>
      <c r="I50" s="8" t="s">
        <v>3</v>
      </c>
      <c r="J50" s="8" t="s">
        <v>36</v>
      </c>
      <c r="K50" s="9" t="s">
        <v>1</v>
      </c>
      <c r="L50" s="9" t="s">
        <v>2</v>
      </c>
      <c r="M50" s="9" t="s">
        <v>3</v>
      </c>
      <c r="N50" s="9" t="s">
        <v>36</v>
      </c>
      <c r="O50" s="1"/>
      <c r="P50" s="1"/>
      <c r="Q50" s="1"/>
      <c r="R50" s="1"/>
    </row>
    <row r="51" spans="2:18">
      <c r="B51" s="19" t="s">
        <v>31</v>
      </c>
      <c r="C51" s="49">
        <v>31009421</v>
      </c>
      <c r="D51" s="50"/>
      <c r="E51" s="50"/>
      <c r="F51" s="51"/>
      <c r="G51" s="49">
        <v>14154829</v>
      </c>
      <c r="H51" s="50"/>
      <c r="I51" s="50"/>
      <c r="J51" s="51"/>
      <c r="K51" s="49">
        <v>31009421</v>
      </c>
      <c r="L51" s="50"/>
      <c r="M51" s="50"/>
      <c r="N51" s="51"/>
      <c r="O51" s="1">
        <f>SUM(C51+G51+K51)</f>
        <v>76173671</v>
      </c>
      <c r="P51" s="1"/>
      <c r="Q51" s="1"/>
      <c r="R51" s="1"/>
    </row>
    <row r="52" spans="2:18">
      <c r="B52" s="10" t="s">
        <v>4</v>
      </c>
      <c r="C52" s="22"/>
      <c r="D52" s="22"/>
      <c r="E52" s="11">
        <v>2172948.1</v>
      </c>
      <c r="F52" s="46"/>
      <c r="G52" s="11"/>
      <c r="H52" s="11"/>
      <c r="I52" s="11">
        <v>93907</v>
      </c>
      <c r="J52" s="46"/>
      <c r="K52" s="22"/>
      <c r="L52" s="22"/>
      <c r="M52" s="22">
        <v>2013309.28</v>
      </c>
      <c r="N52" s="46"/>
      <c r="O52" s="1">
        <f>SUM(E52+I52+M52)</f>
        <v>4280164.38</v>
      </c>
      <c r="P52" s="1"/>
      <c r="Q52" s="1"/>
      <c r="R52" s="1"/>
    </row>
    <row r="53" spans="2:18">
      <c r="B53" s="10" t="s">
        <v>5</v>
      </c>
      <c r="C53" s="22"/>
      <c r="D53" s="22"/>
      <c r="E53" s="11">
        <v>2213758.6800000002</v>
      </c>
      <c r="F53" s="47"/>
      <c r="G53" s="11"/>
      <c r="H53" s="11"/>
      <c r="I53" s="11">
        <v>604015.01</v>
      </c>
      <c r="J53" s="47"/>
      <c r="K53" s="22"/>
      <c r="L53" s="22"/>
      <c r="M53" s="22">
        <v>2042404.45</v>
      </c>
      <c r="N53" s="47"/>
      <c r="O53" s="1">
        <f t="shared" ref="O53:O54" si="47">SUM(E53+I53+M53)</f>
        <v>4860178.1400000006</v>
      </c>
      <c r="P53" s="1"/>
      <c r="Q53" s="1"/>
      <c r="R53" s="1"/>
    </row>
    <row r="54" spans="2:18">
      <c r="B54" s="10" t="s">
        <v>6</v>
      </c>
      <c r="C54" s="22"/>
      <c r="D54" s="22"/>
      <c r="E54" s="11">
        <v>2211209.04</v>
      </c>
      <c r="F54" s="47"/>
      <c r="G54" s="11"/>
      <c r="H54" s="11"/>
      <c r="I54" s="11">
        <v>1458412.66</v>
      </c>
      <c r="J54" s="47"/>
      <c r="K54" s="22"/>
      <c r="L54" s="22"/>
      <c r="M54" s="22">
        <v>2856884.24</v>
      </c>
      <c r="N54" s="47"/>
      <c r="O54" s="1">
        <f t="shared" si="47"/>
        <v>6526505.9400000004</v>
      </c>
      <c r="P54" s="1"/>
      <c r="Q54" s="1"/>
      <c r="R54" s="1"/>
    </row>
    <row r="55" spans="2:18">
      <c r="B55" s="12" t="s">
        <v>11</v>
      </c>
      <c r="C55" s="13">
        <f>SUM(C52:C54)</f>
        <v>0</v>
      </c>
      <c r="D55" s="13">
        <f>SUM(D52:D54)</f>
        <v>0</v>
      </c>
      <c r="E55" s="31">
        <f>SUM(E52:E54)</f>
        <v>6597915.8200000003</v>
      </c>
      <c r="F55" s="47"/>
      <c r="G55" s="13">
        <f>SUM(G52:G54)</f>
        <v>0</v>
      </c>
      <c r="H55" s="13">
        <f>SUM(H52:H54)</f>
        <v>0</v>
      </c>
      <c r="I55" s="31">
        <f>SUM(I52:I54)</f>
        <v>2156334.67</v>
      </c>
      <c r="J55" s="47"/>
      <c r="K55" s="13">
        <f>SUM(K52:K54)</f>
        <v>0</v>
      </c>
      <c r="L55" s="13">
        <f>SUM(L52:L54)</f>
        <v>0</v>
      </c>
      <c r="M55" s="31">
        <f>SUM(M52:M54)</f>
        <v>6912597.9700000007</v>
      </c>
      <c r="N55" s="47"/>
      <c r="O55" s="1">
        <f>SUM(E55+I55+M55)</f>
        <v>15666848.460000001</v>
      </c>
      <c r="P55" s="1"/>
      <c r="Q55" s="1"/>
      <c r="R55" s="1"/>
    </row>
    <row r="56" spans="2:18">
      <c r="B56" s="10" t="s">
        <v>7</v>
      </c>
      <c r="C56" s="11"/>
      <c r="D56" s="11"/>
      <c r="E56" s="11">
        <v>2207723.8199999998</v>
      </c>
      <c r="F56" s="47"/>
      <c r="G56" s="11"/>
      <c r="H56" s="11"/>
      <c r="I56" s="11">
        <v>1768885.85</v>
      </c>
      <c r="J56" s="47"/>
      <c r="K56" s="11"/>
      <c r="L56" s="11"/>
      <c r="M56" s="22">
        <v>2041088.92</v>
      </c>
      <c r="N56" s="47"/>
      <c r="O56" s="1">
        <f t="shared" ref="O56:O68" si="48">SUM(E56+I56+M56)</f>
        <v>6017698.5899999999</v>
      </c>
      <c r="P56" s="1"/>
      <c r="Q56" s="1"/>
      <c r="R56" s="1"/>
    </row>
    <row r="57" spans="2:18">
      <c r="B57" s="10" t="s">
        <v>8</v>
      </c>
      <c r="C57" s="11"/>
      <c r="D57" s="11"/>
      <c r="E57" s="11">
        <v>2178133.2000000002</v>
      </c>
      <c r="F57" s="47"/>
      <c r="G57" s="11"/>
      <c r="H57" s="11"/>
      <c r="I57" s="11">
        <v>808034.09</v>
      </c>
      <c r="J57" s="47"/>
      <c r="K57" s="11"/>
      <c r="L57" s="11"/>
      <c r="M57" s="22">
        <v>2294453.08</v>
      </c>
      <c r="N57" s="47"/>
      <c r="O57" s="1">
        <f t="shared" si="48"/>
        <v>5280620.37</v>
      </c>
      <c r="P57" s="1"/>
      <c r="Q57" s="1"/>
      <c r="R57" s="1"/>
    </row>
    <row r="58" spans="2:18">
      <c r="B58" s="10" t="s">
        <v>9</v>
      </c>
      <c r="C58" s="11"/>
      <c r="D58" s="11"/>
      <c r="E58" s="11">
        <v>2194711.34</v>
      </c>
      <c r="F58" s="47"/>
      <c r="G58" s="11"/>
      <c r="H58" s="11"/>
      <c r="I58" s="11">
        <v>1039626.99</v>
      </c>
      <c r="J58" s="47"/>
      <c r="K58" s="11"/>
      <c r="L58" s="11"/>
      <c r="M58" s="22">
        <v>2320370.85</v>
      </c>
      <c r="N58" s="47"/>
      <c r="O58" s="1">
        <f t="shared" si="48"/>
        <v>5554709.1799999997</v>
      </c>
      <c r="P58" s="1"/>
      <c r="Q58" s="1"/>
      <c r="R58" s="1"/>
    </row>
    <row r="59" spans="2:18">
      <c r="B59" s="14" t="s">
        <v>12</v>
      </c>
      <c r="C59" s="13">
        <f>SUM(C56:C58)</f>
        <v>0</v>
      </c>
      <c r="D59" s="13">
        <f>SUM(D56:D58)</f>
        <v>0</v>
      </c>
      <c r="E59" s="31">
        <f>SUM(E56:E58)</f>
        <v>6580568.3599999994</v>
      </c>
      <c r="F59" s="47"/>
      <c r="G59" s="13">
        <f>SUM(G56:G58)</f>
        <v>0</v>
      </c>
      <c r="H59" s="13">
        <f>SUM(H56:H58)</f>
        <v>0</v>
      </c>
      <c r="I59" s="31">
        <f>SUM(I56:I58)</f>
        <v>3616546.9299999997</v>
      </c>
      <c r="J59" s="47"/>
      <c r="K59" s="13">
        <f>SUM(K56:K58)</f>
        <v>0</v>
      </c>
      <c r="L59" s="13">
        <f>SUM(L56:L58)</f>
        <v>0</v>
      </c>
      <c r="M59" s="31">
        <f>SUM(M56:M58)</f>
        <v>6655912.8499999996</v>
      </c>
      <c r="N59" s="47"/>
      <c r="O59" s="1">
        <f t="shared" si="48"/>
        <v>16853028.140000001</v>
      </c>
      <c r="P59" s="1"/>
      <c r="Q59" s="1"/>
      <c r="R59" s="1"/>
    </row>
    <row r="60" spans="2:18">
      <c r="B60" s="10" t="s">
        <v>14</v>
      </c>
      <c r="C60" s="11"/>
      <c r="D60" s="11"/>
      <c r="E60" s="11">
        <v>3039302.84</v>
      </c>
      <c r="F60" s="47"/>
      <c r="G60" s="11"/>
      <c r="H60" s="11"/>
      <c r="I60" s="11">
        <v>1839671.71</v>
      </c>
      <c r="J60" s="47"/>
      <c r="K60" s="11"/>
      <c r="L60" s="11"/>
      <c r="M60" s="22">
        <v>3131459.2</v>
      </c>
      <c r="N60" s="47"/>
      <c r="O60" s="1">
        <f t="shared" si="48"/>
        <v>8010433.75</v>
      </c>
      <c r="P60" s="1"/>
      <c r="Q60" s="1"/>
      <c r="R60" s="1"/>
    </row>
    <row r="61" spans="2:18">
      <c r="B61" s="10" t="s">
        <v>15</v>
      </c>
      <c r="C61" s="11"/>
      <c r="D61" s="11"/>
      <c r="E61" s="11">
        <v>2165330.39</v>
      </c>
      <c r="F61" s="47"/>
      <c r="G61" s="11"/>
      <c r="H61" s="11"/>
      <c r="I61" s="11">
        <v>943012.57</v>
      </c>
      <c r="J61" s="47"/>
      <c r="K61" s="11"/>
      <c r="L61" s="11"/>
      <c r="M61" s="22">
        <v>2500454.56</v>
      </c>
      <c r="N61" s="47"/>
      <c r="O61" s="1">
        <f t="shared" si="48"/>
        <v>5608797.5199999996</v>
      </c>
      <c r="P61" s="1"/>
      <c r="Q61" s="1"/>
      <c r="R61" s="1"/>
    </row>
    <row r="62" spans="2:18">
      <c r="B62" s="10" t="s">
        <v>16</v>
      </c>
      <c r="C62" s="11"/>
      <c r="D62" s="11"/>
      <c r="E62" s="11">
        <v>2166534.19</v>
      </c>
      <c r="F62" s="47"/>
      <c r="G62" s="11"/>
      <c r="H62" s="11"/>
      <c r="I62" s="11">
        <v>1299232.98</v>
      </c>
      <c r="J62" s="47"/>
      <c r="K62" s="11"/>
      <c r="L62" s="11"/>
      <c r="M62" s="22">
        <v>2524147.1800000002</v>
      </c>
      <c r="N62" s="47"/>
      <c r="O62" s="1">
        <f t="shared" si="48"/>
        <v>5989914.3499999996</v>
      </c>
      <c r="P62" s="1"/>
      <c r="Q62" s="1"/>
      <c r="R62" s="1"/>
    </row>
    <row r="63" spans="2:18">
      <c r="B63" s="14" t="s">
        <v>13</v>
      </c>
      <c r="C63" s="13">
        <f>SUM(C60:C62)</f>
        <v>0</v>
      </c>
      <c r="D63" s="13">
        <f>SUM(D60:D62)</f>
        <v>0</v>
      </c>
      <c r="E63" s="31">
        <f>SUM(E60:E62)</f>
        <v>7371167.4199999999</v>
      </c>
      <c r="F63" s="47"/>
      <c r="G63" s="13">
        <f>SUM(G60:G62)</f>
        <v>0</v>
      </c>
      <c r="H63" s="13">
        <f>SUM(H60:H62)</f>
        <v>0</v>
      </c>
      <c r="I63" s="31">
        <f>SUM(I60:I62)</f>
        <v>4081917.26</v>
      </c>
      <c r="J63" s="47"/>
      <c r="K63" s="13">
        <f>SUM(K60:K62)</f>
        <v>0</v>
      </c>
      <c r="L63" s="13">
        <f>SUM(L60:L62)</f>
        <v>0</v>
      </c>
      <c r="M63" s="31">
        <f>SUM(M60:M62)</f>
        <v>8156060.9399999995</v>
      </c>
      <c r="N63" s="47"/>
      <c r="O63" s="1">
        <f t="shared" si="48"/>
        <v>19609145.619999997</v>
      </c>
      <c r="P63" s="1"/>
      <c r="Q63" s="1"/>
      <c r="R63" s="1"/>
    </row>
    <row r="64" spans="2:18">
      <c r="B64" s="10" t="s">
        <v>28</v>
      </c>
      <c r="C64" s="11"/>
      <c r="D64" s="11"/>
      <c r="E64" s="22">
        <f>73471.56+2215357.84</f>
        <v>2288829.4</v>
      </c>
      <c r="F64" s="47"/>
      <c r="G64" s="11"/>
      <c r="H64" s="11"/>
      <c r="I64" s="22">
        <v>1475659.22</v>
      </c>
      <c r="J64" s="47"/>
      <c r="K64" s="11"/>
      <c r="L64" s="11"/>
      <c r="M64" s="22">
        <v>2557873.16</v>
      </c>
      <c r="N64" s="47"/>
      <c r="O64" s="1">
        <f t="shared" si="48"/>
        <v>6322361.7800000003</v>
      </c>
      <c r="P64" s="1"/>
      <c r="Q64" s="1"/>
      <c r="R64" s="1"/>
    </row>
    <row r="65" spans="2:18">
      <c r="B65" s="10" t="s">
        <v>29</v>
      </c>
      <c r="C65" s="11"/>
      <c r="D65" s="11"/>
      <c r="E65" s="22">
        <f>2489085.11+1731546.9</f>
        <v>4220632.01</v>
      </c>
      <c r="F65" s="47"/>
      <c r="G65" s="11"/>
      <c r="H65" s="11"/>
      <c r="I65" s="22">
        <v>2205916.7999999998</v>
      </c>
      <c r="J65" s="47"/>
      <c r="K65" s="11"/>
      <c r="L65" s="11"/>
      <c r="M65" s="22">
        <v>2183832.19</v>
      </c>
      <c r="N65" s="47"/>
      <c r="O65" s="1">
        <f t="shared" si="48"/>
        <v>8610381</v>
      </c>
      <c r="P65" s="1"/>
      <c r="Q65" s="1"/>
      <c r="R65" s="1"/>
    </row>
    <row r="66" spans="2:18">
      <c r="B66" s="10" t="s">
        <v>30</v>
      </c>
      <c r="C66" s="11"/>
      <c r="D66" s="11"/>
      <c r="E66" s="22">
        <f>2313241.51+1637066.48</f>
        <v>3950307.9899999998</v>
      </c>
      <c r="F66" s="47"/>
      <c r="G66" s="11"/>
      <c r="H66" s="11"/>
      <c r="I66" s="22">
        <v>1204935.1200000001</v>
      </c>
      <c r="J66" s="47"/>
      <c r="K66" s="11"/>
      <c r="L66" s="11"/>
      <c r="M66" s="22">
        <v>4543143.8899999997</v>
      </c>
      <c r="N66" s="47"/>
      <c r="O66" s="1">
        <f t="shared" si="48"/>
        <v>9698387</v>
      </c>
      <c r="P66" s="1"/>
      <c r="Q66" s="1"/>
      <c r="R66" s="1"/>
    </row>
    <row r="67" spans="2:18">
      <c r="B67" s="14" t="s">
        <v>27</v>
      </c>
      <c r="C67" s="13">
        <f>SUM(C64:C66)</f>
        <v>0</v>
      </c>
      <c r="D67" s="13">
        <f>SUM(D64:D66)</f>
        <v>0</v>
      </c>
      <c r="E67" s="13">
        <f>SUM(E64:E66)</f>
        <v>10459769.4</v>
      </c>
      <c r="F67" s="47"/>
      <c r="G67" s="13">
        <f>SUM(G64:G66)</f>
        <v>0</v>
      </c>
      <c r="H67" s="13">
        <f>SUM(H64:H66)</f>
        <v>0</v>
      </c>
      <c r="I67" s="13">
        <f>SUM(I64:I66)</f>
        <v>4886511.1399999997</v>
      </c>
      <c r="J67" s="47"/>
      <c r="K67" s="13">
        <f>SUM(K64:K66)</f>
        <v>0</v>
      </c>
      <c r="L67" s="13">
        <f>SUM(L64:L66)</f>
        <v>0</v>
      </c>
      <c r="M67" s="13">
        <f>SUM(M64:M66)</f>
        <v>9284849.2399999984</v>
      </c>
      <c r="N67" s="47"/>
      <c r="O67" s="1">
        <f t="shared" si="48"/>
        <v>24631129.779999997</v>
      </c>
      <c r="P67" s="1"/>
      <c r="Q67" s="1"/>
      <c r="R67" s="1"/>
    </row>
    <row r="68" spans="2:18">
      <c r="B68" s="28" t="s">
        <v>10</v>
      </c>
      <c r="C68" s="11">
        <f>C55+C63+C59+C67</f>
        <v>0</v>
      </c>
      <c r="D68" s="11">
        <f>D55+D63+D59+D67</f>
        <v>0</v>
      </c>
      <c r="E68" s="11">
        <f>E55+E63+E59+E67</f>
        <v>31009421</v>
      </c>
      <c r="F68" s="48"/>
      <c r="G68" s="11">
        <f>G55+G63+G59+G67</f>
        <v>0</v>
      </c>
      <c r="H68" s="11">
        <f>H55+H63+H59+H67</f>
        <v>0</v>
      </c>
      <c r="I68" s="11">
        <f>I55+I63+I59+I67</f>
        <v>14741310</v>
      </c>
      <c r="J68" s="48"/>
      <c r="K68" s="11">
        <f>K55+K63+K59+K67</f>
        <v>0</v>
      </c>
      <c r="L68" s="11">
        <f>L55+L63+L59+L67</f>
        <v>0</v>
      </c>
      <c r="M68" s="11">
        <f>M55+M63+M59+M67</f>
        <v>31009420.999999996</v>
      </c>
      <c r="N68" s="48"/>
      <c r="O68" s="1">
        <f t="shared" si="48"/>
        <v>76760152</v>
      </c>
      <c r="P68" s="1"/>
      <c r="Q68" s="1"/>
      <c r="R68" s="1"/>
    </row>
    <row r="69" spans="2:18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18" ht="17.5" customHeight="1">
      <c r="B70" s="58" t="s">
        <v>38</v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60"/>
      <c r="O70" s="1"/>
      <c r="P70" s="1"/>
      <c r="Q70" s="1"/>
      <c r="R70" s="1"/>
    </row>
    <row r="71" spans="2:18" ht="16">
      <c r="B71" s="54" t="s">
        <v>39</v>
      </c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1"/>
      <c r="P71" s="1"/>
      <c r="Q71" s="1"/>
      <c r="R71" s="1"/>
    </row>
    <row r="72" spans="2:18">
      <c r="B72" s="6"/>
      <c r="C72" s="55" t="s">
        <v>33</v>
      </c>
      <c r="D72" s="55"/>
      <c r="E72" s="55"/>
      <c r="F72" s="55"/>
      <c r="G72" s="56" t="s">
        <v>34</v>
      </c>
      <c r="H72" s="56"/>
      <c r="I72" s="56"/>
      <c r="J72" s="56"/>
      <c r="K72" s="57" t="s">
        <v>35</v>
      </c>
      <c r="L72" s="57"/>
      <c r="M72" s="57"/>
      <c r="N72" s="57"/>
      <c r="O72" s="1"/>
      <c r="P72" s="1"/>
      <c r="Q72" s="1"/>
      <c r="R72" s="1"/>
    </row>
    <row r="73" spans="2:18">
      <c r="B73" s="18" t="s">
        <v>0</v>
      </c>
      <c r="C73" s="7" t="s">
        <v>1</v>
      </c>
      <c r="D73" s="7" t="s">
        <v>2</v>
      </c>
      <c r="E73" s="7" t="s">
        <v>3</v>
      </c>
      <c r="F73" s="7" t="s">
        <v>36</v>
      </c>
      <c r="G73" s="8" t="s">
        <v>1</v>
      </c>
      <c r="H73" s="8" t="s">
        <v>2</v>
      </c>
      <c r="I73" s="8" t="s">
        <v>3</v>
      </c>
      <c r="J73" s="8" t="s">
        <v>36</v>
      </c>
      <c r="K73" s="9" t="s">
        <v>1</v>
      </c>
      <c r="L73" s="9" t="s">
        <v>2</v>
      </c>
      <c r="M73" s="9" t="s">
        <v>3</v>
      </c>
      <c r="N73" s="9" t="s">
        <v>36</v>
      </c>
      <c r="O73" s="1"/>
      <c r="P73" s="1"/>
      <c r="Q73" s="1"/>
      <c r="R73" s="1"/>
    </row>
    <row r="74" spans="2:18">
      <c r="B74" s="19" t="s">
        <v>31</v>
      </c>
      <c r="C74" s="49">
        <v>11437180</v>
      </c>
      <c r="D74" s="50"/>
      <c r="E74" s="50"/>
      <c r="F74" s="51"/>
      <c r="G74" s="49">
        <v>5258160</v>
      </c>
      <c r="H74" s="50"/>
      <c r="I74" s="50"/>
      <c r="J74" s="51"/>
      <c r="K74" s="49">
        <v>11437180</v>
      </c>
      <c r="L74" s="50"/>
      <c r="M74" s="50"/>
      <c r="N74" s="51"/>
      <c r="O74" s="1">
        <f>SUM(C74+G74+K74)</f>
        <v>28132520</v>
      </c>
      <c r="P74" s="1"/>
      <c r="Q74" s="1"/>
      <c r="R74" s="1"/>
    </row>
    <row r="75" spans="2:18">
      <c r="B75" s="10" t="s">
        <v>4</v>
      </c>
      <c r="C75" s="11"/>
      <c r="D75" s="25"/>
      <c r="E75" s="34">
        <v>1666809.64</v>
      </c>
      <c r="F75" s="64"/>
      <c r="G75" s="11"/>
      <c r="H75" s="11"/>
      <c r="I75" s="34">
        <v>121110.15</v>
      </c>
      <c r="J75" s="64"/>
      <c r="K75" s="11"/>
      <c r="L75" s="36"/>
      <c r="M75" s="34"/>
      <c r="N75" s="61"/>
      <c r="O75" s="1">
        <f>SUM(E75+I75+M75)</f>
        <v>1787919.7899999998</v>
      </c>
      <c r="P75" s="1"/>
      <c r="Q75" s="1"/>
      <c r="R75" s="1"/>
    </row>
    <row r="76" spans="2:18">
      <c r="B76" s="10" t="s">
        <v>5</v>
      </c>
      <c r="C76" s="11"/>
      <c r="D76" s="25"/>
      <c r="E76" s="35">
        <v>1984760.99</v>
      </c>
      <c r="F76" s="65"/>
      <c r="G76" s="11">
        <v>286036</v>
      </c>
      <c r="H76" s="11"/>
      <c r="I76" s="35">
        <v>372482.05</v>
      </c>
      <c r="J76" s="65"/>
      <c r="K76" s="11"/>
      <c r="L76" s="37"/>
      <c r="M76" s="35"/>
      <c r="N76" s="62"/>
      <c r="O76" s="1">
        <f t="shared" ref="O76:O77" si="49">SUM(E76+I76+M76)</f>
        <v>2357243.04</v>
      </c>
      <c r="P76" s="1"/>
      <c r="Q76" s="1"/>
      <c r="R76" s="1"/>
    </row>
    <row r="77" spans="2:18">
      <c r="B77" s="10" t="s">
        <v>6</v>
      </c>
      <c r="C77" s="11"/>
      <c r="D77" s="25"/>
      <c r="E77" s="35">
        <v>15529</v>
      </c>
      <c r="F77" s="65"/>
      <c r="G77" s="11"/>
      <c r="H77" s="11"/>
      <c r="I77" s="35">
        <v>312508.07</v>
      </c>
      <c r="J77" s="65"/>
      <c r="K77" s="11"/>
      <c r="L77" s="37"/>
      <c r="M77" s="35">
        <v>1907820.47</v>
      </c>
      <c r="N77" s="62"/>
      <c r="O77" s="1">
        <f t="shared" si="49"/>
        <v>2235857.54</v>
      </c>
      <c r="P77" s="1"/>
      <c r="Q77" s="1"/>
      <c r="R77" s="1"/>
    </row>
    <row r="78" spans="2:18">
      <c r="B78" s="12" t="s">
        <v>11</v>
      </c>
      <c r="C78" s="13">
        <f>SUM(C75:C77)</f>
        <v>0</v>
      </c>
      <c r="D78" s="13"/>
      <c r="E78" s="31">
        <f>SUM(E75:E77)</f>
        <v>3667099.63</v>
      </c>
      <c r="F78" s="65"/>
      <c r="G78" s="13">
        <f>SUM(G75:G77)</f>
        <v>286036</v>
      </c>
      <c r="H78" s="13">
        <f>SUM(H75:H77)</f>
        <v>0</v>
      </c>
      <c r="I78" s="31">
        <f>SUM(I75:I77)</f>
        <v>806100.27</v>
      </c>
      <c r="J78" s="65"/>
      <c r="K78" s="13">
        <f>SUM(K75:K77)</f>
        <v>0</v>
      </c>
      <c r="L78" s="13"/>
      <c r="M78" s="31">
        <f>SUM(M75:M77)</f>
        <v>1907820.47</v>
      </c>
      <c r="N78" s="62"/>
      <c r="O78" s="1">
        <f>SUM(E78+I78+M78)</f>
        <v>6381020.3700000001</v>
      </c>
      <c r="P78" s="1"/>
      <c r="Q78" s="1"/>
      <c r="R78" s="1"/>
    </row>
    <row r="79" spans="2:18">
      <c r="B79" s="10" t="s">
        <v>7</v>
      </c>
      <c r="C79" s="11"/>
      <c r="D79" s="11"/>
      <c r="E79" s="23">
        <v>54755</v>
      </c>
      <c r="F79" s="65"/>
      <c r="G79" s="11"/>
      <c r="H79" s="11"/>
      <c r="I79" s="35">
        <v>215535.77</v>
      </c>
      <c r="J79" s="65"/>
      <c r="K79" s="11"/>
      <c r="L79" s="11"/>
      <c r="M79" s="35">
        <v>2254801.9300000002</v>
      </c>
      <c r="N79" s="62"/>
      <c r="O79" s="1">
        <f t="shared" ref="O79:O91" si="50">SUM(E79+I79+M79)</f>
        <v>2525092.7000000002</v>
      </c>
      <c r="P79" s="1"/>
      <c r="Q79" s="1"/>
      <c r="R79" s="1"/>
    </row>
    <row r="80" spans="2:18">
      <c r="B80" s="10" t="s">
        <v>8</v>
      </c>
      <c r="C80" s="11"/>
      <c r="D80" s="11"/>
      <c r="E80" s="23">
        <v>944186.52</v>
      </c>
      <c r="F80" s="65"/>
      <c r="G80" s="11"/>
      <c r="H80" s="11"/>
      <c r="I80" s="35">
        <v>148857.60000000001</v>
      </c>
      <c r="J80" s="65"/>
      <c r="K80" s="11"/>
      <c r="L80" s="11"/>
      <c r="M80" s="35">
        <v>1073765.75</v>
      </c>
      <c r="N80" s="62"/>
      <c r="O80" s="1">
        <f t="shared" si="50"/>
        <v>2166809.87</v>
      </c>
      <c r="P80" s="1"/>
      <c r="Q80" s="1"/>
      <c r="R80" s="1"/>
    </row>
    <row r="81" spans="2:18">
      <c r="B81" s="10" t="s">
        <v>9</v>
      </c>
      <c r="C81" s="11"/>
      <c r="D81" s="11"/>
      <c r="E81" s="40">
        <v>55333.72</v>
      </c>
      <c r="F81" s="65"/>
      <c r="G81" s="11"/>
      <c r="H81" s="11"/>
      <c r="I81" s="35">
        <v>424627.64</v>
      </c>
      <c r="J81" s="65"/>
      <c r="K81" s="11"/>
      <c r="L81" s="11"/>
      <c r="M81" s="35">
        <v>2078173.41</v>
      </c>
      <c r="N81" s="62"/>
      <c r="O81" s="1">
        <f t="shared" si="50"/>
        <v>2558134.77</v>
      </c>
      <c r="P81" s="1"/>
      <c r="Q81" s="1"/>
      <c r="R81" s="1"/>
    </row>
    <row r="82" spans="2:18">
      <c r="B82" s="14" t="s">
        <v>12</v>
      </c>
      <c r="C82" s="13">
        <f>SUM(C79:C81)</f>
        <v>0</v>
      </c>
      <c r="D82" s="13">
        <f>SUM(D79:D81)</f>
        <v>0</v>
      </c>
      <c r="E82" s="31">
        <f>SUM(E79:E81)</f>
        <v>1054275.24</v>
      </c>
      <c r="F82" s="65"/>
      <c r="G82" s="13">
        <f>SUM(G79:G81)</f>
        <v>0</v>
      </c>
      <c r="H82" s="13">
        <f>SUM(H79:H81)</f>
        <v>0</v>
      </c>
      <c r="I82" s="31">
        <f>SUM(I79:I81)</f>
        <v>789021.01</v>
      </c>
      <c r="J82" s="65"/>
      <c r="K82" s="13">
        <f>SUM(K79:K81)</f>
        <v>0</v>
      </c>
      <c r="L82" s="13">
        <f>SUM(L79:L81)</f>
        <v>0</v>
      </c>
      <c r="M82" s="31">
        <f>SUM(M79:M81)</f>
        <v>5406741.0899999999</v>
      </c>
      <c r="N82" s="62"/>
      <c r="O82" s="1">
        <f t="shared" si="50"/>
        <v>7250037.3399999999</v>
      </c>
      <c r="P82" s="1"/>
      <c r="Q82" s="1"/>
      <c r="R82" s="1"/>
    </row>
    <row r="83" spans="2:18">
      <c r="B83" s="10" t="s">
        <v>14</v>
      </c>
      <c r="C83" s="11"/>
      <c r="D83" s="11"/>
      <c r="E83" s="23">
        <v>1843533.42</v>
      </c>
      <c r="F83" s="65"/>
      <c r="G83" s="11"/>
      <c r="H83" s="11"/>
      <c r="I83" s="23">
        <v>296634.3</v>
      </c>
      <c r="J83" s="65"/>
      <c r="K83" s="11"/>
      <c r="L83" s="11"/>
      <c r="M83" s="23">
        <v>142314.29</v>
      </c>
      <c r="N83" s="62"/>
      <c r="O83" s="1">
        <f t="shared" si="50"/>
        <v>2282482.0099999998</v>
      </c>
      <c r="P83" s="1"/>
      <c r="Q83" s="1"/>
      <c r="R83" s="1"/>
    </row>
    <row r="84" spans="2:18">
      <c r="B84" s="10" t="s">
        <v>15</v>
      </c>
      <c r="C84" s="11"/>
      <c r="D84" s="11"/>
      <c r="E84" s="38">
        <v>1976912.57</v>
      </c>
      <c r="F84" s="65"/>
      <c r="G84" s="11"/>
      <c r="H84" s="11"/>
      <c r="I84" s="38">
        <v>366914.79</v>
      </c>
      <c r="J84" s="65"/>
      <c r="K84" s="11"/>
      <c r="L84" s="11"/>
      <c r="M84" s="38">
        <v>118520.69</v>
      </c>
      <c r="N84" s="62"/>
      <c r="O84" s="1">
        <f t="shared" si="50"/>
        <v>2462348.0499999998</v>
      </c>
      <c r="P84" s="1"/>
      <c r="Q84" s="1"/>
      <c r="R84" s="1"/>
    </row>
    <row r="85" spans="2:18">
      <c r="B85" s="10" t="s">
        <v>16</v>
      </c>
      <c r="C85" s="11"/>
      <c r="D85" s="11"/>
      <c r="E85" s="38">
        <v>961833.66</v>
      </c>
      <c r="F85" s="65"/>
      <c r="G85" s="11"/>
      <c r="H85" s="11"/>
      <c r="I85" s="38">
        <v>489916.88</v>
      </c>
      <c r="J85" s="65"/>
      <c r="K85" s="11"/>
      <c r="L85" s="11"/>
      <c r="M85" s="38">
        <v>1094009.6399999999</v>
      </c>
      <c r="N85" s="62"/>
      <c r="O85" s="1">
        <f t="shared" si="50"/>
        <v>2545760.1799999997</v>
      </c>
      <c r="P85" s="1"/>
      <c r="Q85" s="1"/>
      <c r="R85" s="1"/>
    </row>
    <row r="86" spans="2:18">
      <c r="B86" s="14" t="s">
        <v>13</v>
      </c>
      <c r="C86" s="13">
        <f>SUM(C83:C85)</f>
        <v>0</v>
      </c>
      <c r="D86" s="13">
        <f>SUM(D83:D85)</f>
        <v>0</v>
      </c>
      <c r="E86" s="31">
        <f>SUM(E83:E85)</f>
        <v>4782279.6500000004</v>
      </c>
      <c r="F86" s="65"/>
      <c r="G86" s="13">
        <f>SUM(G83:G85)</f>
        <v>0</v>
      </c>
      <c r="H86" s="13">
        <f>SUM(H83:H85)</f>
        <v>0</v>
      </c>
      <c r="I86" s="31">
        <f>SUM(I83:I85)</f>
        <v>1153465.97</v>
      </c>
      <c r="J86" s="65"/>
      <c r="K86" s="13">
        <f>SUM(K83:K85)</f>
        <v>0</v>
      </c>
      <c r="L86" s="13">
        <f>SUM(L83:L85)</f>
        <v>0</v>
      </c>
      <c r="M86" s="31">
        <f>SUM(M83:M85)</f>
        <v>1354844.6199999999</v>
      </c>
      <c r="N86" s="62"/>
      <c r="O86" s="1">
        <f t="shared" si="50"/>
        <v>7290590.2400000002</v>
      </c>
      <c r="P86" s="1"/>
      <c r="Q86" s="1"/>
      <c r="R86" s="1"/>
    </row>
    <row r="87" spans="2:18">
      <c r="B87" s="10" t="s">
        <v>28</v>
      </c>
      <c r="C87" s="11"/>
      <c r="D87" s="11"/>
      <c r="E87" s="39">
        <v>1148962.0900000001</v>
      </c>
      <c r="F87" s="65"/>
      <c r="G87" s="39">
        <v>98584</v>
      </c>
      <c r="H87" s="39">
        <v>0</v>
      </c>
      <c r="I87" s="39">
        <v>250592.71</v>
      </c>
      <c r="J87" s="65"/>
      <c r="K87" s="11"/>
      <c r="L87" s="11"/>
      <c r="M87" s="23">
        <v>1100245.6299999999</v>
      </c>
      <c r="N87" s="62"/>
      <c r="O87" s="1">
        <f t="shared" si="50"/>
        <v>2499800.4299999997</v>
      </c>
      <c r="P87" s="1"/>
      <c r="Q87" s="1"/>
      <c r="R87" s="1"/>
    </row>
    <row r="88" spans="2:18">
      <c r="B88" s="10" t="s">
        <v>29</v>
      </c>
      <c r="C88" s="11"/>
      <c r="D88" s="11"/>
      <c r="E88" s="39">
        <v>492494.17</v>
      </c>
      <c r="F88" s="65"/>
      <c r="G88" s="39">
        <v>201019</v>
      </c>
      <c r="H88" s="39">
        <v>0</v>
      </c>
      <c r="I88" s="39">
        <v>211429.45</v>
      </c>
      <c r="J88" s="65"/>
      <c r="K88" s="11"/>
      <c r="L88" s="11"/>
      <c r="M88" s="38">
        <v>1479813.95</v>
      </c>
      <c r="N88" s="62"/>
      <c r="O88" s="1">
        <f t="shared" si="50"/>
        <v>2183737.5699999998</v>
      </c>
      <c r="P88" s="1"/>
      <c r="Q88" s="1"/>
      <c r="R88" s="1"/>
    </row>
    <row r="89" spans="2:18">
      <c r="B89" s="15" t="s">
        <v>30</v>
      </c>
      <c r="C89" s="11"/>
      <c r="D89" s="11"/>
      <c r="E89" s="39">
        <v>292069.21999999997</v>
      </c>
      <c r="F89" s="65"/>
      <c r="G89" s="39">
        <v>149429</v>
      </c>
      <c r="H89" s="39">
        <v>0</v>
      </c>
      <c r="I89" s="39">
        <v>2782618.59</v>
      </c>
      <c r="J89" s="65"/>
      <c r="K89" s="11"/>
      <c r="L89" s="11"/>
      <c r="M89" s="39">
        <v>187714.24</v>
      </c>
      <c r="N89" s="62"/>
      <c r="O89" s="1">
        <f t="shared" si="50"/>
        <v>3262402.05</v>
      </c>
      <c r="P89" s="1"/>
      <c r="Q89" s="1"/>
      <c r="R89" s="1"/>
    </row>
    <row r="90" spans="2:18">
      <c r="B90" s="14" t="s">
        <v>27</v>
      </c>
      <c r="C90" s="13">
        <f>SUM(C87:C89)</f>
        <v>0</v>
      </c>
      <c r="D90" s="13">
        <f>SUM(D87:D89)</f>
        <v>0</v>
      </c>
      <c r="E90" s="31">
        <f>SUM(E87:E89)</f>
        <v>1933525.48</v>
      </c>
      <c r="F90" s="65"/>
      <c r="G90" s="13">
        <f>SUM(G87:G89)</f>
        <v>449032</v>
      </c>
      <c r="H90" s="13">
        <f>SUM(H87:H89)</f>
        <v>0</v>
      </c>
      <c r="I90" s="31">
        <f>SUM(I87:I89)</f>
        <v>3244640.75</v>
      </c>
      <c r="J90" s="65"/>
      <c r="K90" s="13">
        <f>SUM(K87:K89)</f>
        <v>0</v>
      </c>
      <c r="L90" s="13">
        <f>SUM(L87:L89)</f>
        <v>0</v>
      </c>
      <c r="M90" s="31">
        <f>SUM(M87:M89)</f>
        <v>2767773.8200000003</v>
      </c>
      <c r="N90" s="62"/>
      <c r="O90" s="1">
        <f t="shared" si="50"/>
        <v>7945940.0500000007</v>
      </c>
      <c r="P90" s="1"/>
      <c r="Q90" s="1"/>
      <c r="R90" s="1"/>
    </row>
    <row r="91" spans="2:18">
      <c r="B91" s="28" t="s">
        <v>10</v>
      </c>
      <c r="C91" s="11">
        <f>C78+C86+C82+C90</f>
        <v>0</v>
      </c>
      <c r="D91" s="11">
        <f>D78+D86+D82+D90</f>
        <v>0</v>
      </c>
      <c r="E91" s="11">
        <f>E78+E86+E82+E90</f>
        <v>11437180.000000002</v>
      </c>
      <c r="F91" s="66"/>
      <c r="G91" s="11">
        <f>G78+G86+G82+G90</f>
        <v>735068</v>
      </c>
      <c r="H91" s="11">
        <f>H78+H86+H82+H90</f>
        <v>0</v>
      </c>
      <c r="I91" s="11">
        <f>I78+I86+I82+I90</f>
        <v>5993228</v>
      </c>
      <c r="J91" s="66"/>
      <c r="K91" s="11">
        <f>K78+K86+K82+K90</f>
        <v>0</v>
      </c>
      <c r="L91" s="11">
        <f>L78+L86+L82+L90</f>
        <v>0</v>
      </c>
      <c r="M91" s="11">
        <f>M78+M86+M82+M90</f>
        <v>11437180</v>
      </c>
      <c r="N91" s="63"/>
      <c r="O91" s="1">
        <f t="shared" si="50"/>
        <v>28867588</v>
      </c>
      <c r="P91" s="1"/>
      <c r="Q91" s="1"/>
      <c r="R91" s="1"/>
    </row>
    <row r="92" spans="2:18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2:18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2:18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2:18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2:18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3:18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3:18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3:18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3:18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3:18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3:18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3:18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3:18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3:18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3:18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3:18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3:18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3:18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3:18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3:18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3:18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3:18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3:18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3:18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3:18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3:18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3:18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3:18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3:18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3:18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3:18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3:18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3:18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3:18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3:18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3:18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3:18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3:14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3:14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3:14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3:14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3:14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3:14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3:14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3:14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3:14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3:14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3:14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3:14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</sheetData>
  <mergeCells count="44">
    <mergeCell ref="C49:F49"/>
    <mergeCell ref="G49:J49"/>
    <mergeCell ref="K49:N49"/>
    <mergeCell ref="B47:N47"/>
    <mergeCell ref="B48:N48"/>
    <mergeCell ref="N75:N91"/>
    <mergeCell ref="J75:J91"/>
    <mergeCell ref="F75:F91"/>
    <mergeCell ref="C74:F74"/>
    <mergeCell ref="G74:J74"/>
    <mergeCell ref="K74:N74"/>
    <mergeCell ref="B24:N24"/>
    <mergeCell ref="B25:N25"/>
    <mergeCell ref="B70:N70"/>
    <mergeCell ref="B71:N71"/>
    <mergeCell ref="C72:F72"/>
    <mergeCell ref="G72:J72"/>
    <mergeCell ref="K72:N72"/>
    <mergeCell ref="N29:N45"/>
    <mergeCell ref="N52:N68"/>
    <mergeCell ref="F29:F45"/>
    <mergeCell ref="J29:J45"/>
    <mergeCell ref="J52:J68"/>
    <mergeCell ref="F52:F68"/>
    <mergeCell ref="C51:F51"/>
    <mergeCell ref="G51:J51"/>
    <mergeCell ref="K51:N51"/>
    <mergeCell ref="C26:F26"/>
    <mergeCell ref="G26:J26"/>
    <mergeCell ref="K26:N26"/>
    <mergeCell ref="C28:F28"/>
    <mergeCell ref="G28:J28"/>
    <mergeCell ref="K28:N28"/>
    <mergeCell ref="B1:M1"/>
    <mergeCell ref="B2:N2"/>
    <mergeCell ref="C3:F3"/>
    <mergeCell ref="G3:J3"/>
    <mergeCell ref="K3:N3"/>
    <mergeCell ref="F6:F22"/>
    <mergeCell ref="J6:J22"/>
    <mergeCell ref="N6:N22"/>
    <mergeCell ref="C5:F5"/>
    <mergeCell ref="G5:J5"/>
    <mergeCell ref="K5:N5"/>
  </mergeCells>
  <pageMargins left="0.25" right="0.25" top="0.75" bottom="0.75" header="0.3" footer="0.3"/>
  <pageSetup scale="59" fitToHeight="0" orientation="landscape" horizontalDpi="4294967295" verticalDpi="4294967295" r:id="rId1"/>
  <headerFooter>
    <oddFooter>&amp;R
&amp;D</oddFooter>
  </headerFooter>
  <ignoredErrors>
    <ignoredError sqref="K55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B5" sqref="B5"/>
    </sheetView>
  </sheetViews>
  <sheetFormatPr baseColWidth="10" defaultColWidth="10.6640625" defaultRowHeight="15"/>
  <cols>
    <col min="1" max="1" width="18.33203125" bestFit="1" customWidth="1"/>
    <col min="2" max="2" width="11.5" style="4"/>
    <col min="3" max="4" width="0" hidden="1" customWidth="1"/>
  </cols>
  <sheetData>
    <row r="1" spans="1:4">
      <c r="A1" t="s">
        <v>25</v>
      </c>
    </row>
    <row r="2" spans="1:4">
      <c r="A2" t="s">
        <v>26</v>
      </c>
    </row>
    <row r="4" spans="1:4">
      <c r="A4" t="s">
        <v>17</v>
      </c>
      <c r="B4" s="4">
        <v>22121</v>
      </c>
    </row>
    <row r="5" spans="1:4">
      <c r="A5" t="s">
        <v>18</v>
      </c>
      <c r="B5" s="4">
        <v>22121</v>
      </c>
    </row>
    <row r="6" spans="1:4">
      <c r="A6" t="s">
        <v>19</v>
      </c>
      <c r="B6" s="4">
        <v>11386</v>
      </c>
    </row>
    <row r="7" spans="1:4">
      <c r="A7" t="s">
        <v>20</v>
      </c>
      <c r="B7" s="4">
        <v>6638</v>
      </c>
    </row>
    <row r="8" spans="1:4">
      <c r="A8" s="2" t="s">
        <v>10</v>
      </c>
      <c r="B8" s="5">
        <f>SUM(B4:B7)</f>
        <v>62266</v>
      </c>
    </row>
    <row r="11" spans="1:4">
      <c r="A11" t="s">
        <v>21</v>
      </c>
      <c r="B11" s="4">
        <v>43772</v>
      </c>
      <c r="C11" s="3">
        <v>0.7</v>
      </c>
      <c r="D11" s="1">
        <f>ROUND(B11,0)</f>
        <v>43772</v>
      </c>
    </row>
    <row r="12" spans="1:4">
      <c r="A12" t="s">
        <v>22</v>
      </c>
      <c r="B12" s="4">
        <v>9380</v>
      </c>
      <c r="C12" s="3">
        <v>0.15</v>
      </c>
      <c r="D12" s="1">
        <f>ROUND(B12,0)</f>
        <v>9380</v>
      </c>
    </row>
    <row r="13" spans="1:4">
      <c r="A13" t="s">
        <v>23</v>
      </c>
      <c r="B13" s="4">
        <v>3127</v>
      </c>
      <c r="C13" s="3">
        <v>0.05</v>
      </c>
      <c r="D13" s="1">
        <f>ROUND(B13,0)</f>
        <v>3127</v>
      </c>
    </row>
    <row r="14" spans="1:4">
      <c r="A14" t="s">
        <v>24</v>
      </c>
      <c r="B14" s="4">
        <v>6253</v>
      </c>
      <c r="C14" s="3">
        <v>0.1</v>
      </c>
      <c r="D14" s="1">
        <f>ROUND(B14,0)</f>
        <v>6253</v>
      </c>
    </row>
    <row r="15" spans="1:4">
      <c r="A15" t="s">
        <v>20</v>
      </c>
      <c r="C15">
        <v>62531</v>
      </c>
    </row>
    <row r="16" spans="1:4">
      <c r="A16" s="2" t="s">
        <v>10</v>
      </c>
      <c r="B16" s="5">
        <f>SUM(B11:B14)</f>
        <v>62532</v>
      </c>
      <c r="C16" s="1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2024</vt:lpstr>
      <vt:lpstr>Hoja1</vt:lpstr>
      <vt:lpstr>'2024'!Área_de_impresión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Financieros</dc:creator>
  <cp:lastModifiedBy>Microsoft Office User</cp:lastModifiedBy>
  <cp:lastPrinted>2024-05-21T19:23:22Z</cp:lastPrinted>
  <dcterms:created xsi:type="dcterms:W3CDTF">2015-07-15T20:32:17Z</dcterms:created>
  <dcterms:modified xsi:type="dcterms:W3CDTF">2025-03-28T20:02:30Z</dcterms:modified>
</cp:coreProperties>
</file>